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1" activeTab="1"/>
  </bookViews>
  <sheets>
    <sheet name="ф 7.1. ИПР-12. филиалы" sheetId="4" state="hidden" r:id="rId1"/>
    <sheet name="ф. 6.1." sheetId="16" r:id="rId2"/>
    <sheet name="ф. 7.1 ИПР-14. филиалы" sheetId="5" state="hidden" r:id="rId3"/>
  </sheets>
  <externalReferences>
    <externalReference r:id="rId4"/>
    <externalReference r:id="rId5"/>
  </externalReferences>
  <definedNames>
    <definedName name="_xlnm._FilterDatabase" localSheetId="0" hidden="1">'ф 7.1. ИПР-12. филиалы'!$S$19:$T$1013</definedName>
    <definedName name="_xlnm._FilterDatabase" localSheetId="1" hidden="1">'ф. 6.1.'!$A$7:$B$843</definedName>
    <definedName name="_xlnm.Print_Titles" localSheetId="0">'ф 7.1. ИПР-12. филиалы'!$A$18:$IU$21</definedName>
    <definedName name="_xlnm.Print_Titles" localSheetId="1">'ф. 6.1.'!$7:$10</definedName>
    <definedName name="_xlnm.Print_Area" localSheetId="0">'ф 7.1. ИПР-12. филиалы'!$A$1:$W$1013</definedName>
    <definedName name="_xlnm.Print_Area" localSheetId="1">'ф. 6.1.'!$A$1:$M$846</definedName>
  </definedNames>
  <calcPr calcId="125725"/>
</workbook>
</file>

<file path=xl/calcChain.xml><?xml version="1.0" encoding="utf-8"?>
<calcChain xmlns="http://schemas.openxmlformats.org/spreadsheetml/2006/main">
  <c r="G49" i="16"/>
  <c r="G50"/>
  <c r="G51"/>
  <c r="F521" l="1"/>
  <c r="F18" l="1"/>
  <c r="F208"/>
  <c r="F213"/>
  <c r="F217"/>
  <c r="F220"/>
  <c r="F223"/>
  <c r="F269"/>
  <c r="F277"/>
  <c r="F279"/>
  <c r="F460"/>
  <c r="F461"/>
  <c r="F462"/>
  <c r="F474"/>
  <c r="F590"/>
  <c r="F600"/>
  <c r="F609"/>
  <c r="F611"/>
  <c r="F616"/>
  <c r="F633"/>
  <c r="F683"/>
  <c r="F697"/>
  <c r="F842"/>
  <c r="F129" l="1"/>
  <c r="I129"/>
  <c r="F533" l="1"/>
  <c r="I533"/>
  <c r="F531"/>
  <c r="F751" l="1"/>
  <c r="F765"/>
  <c r="I765"/>
  <c r="F761"/>
  <c r="F774"/>
  <c r="I774"/>
  <c r="K774" s="1"/>
  <c r="F764"/>
  <c r="I764"/>
  <c r="F532" l="1"/>
  <c r="F700"/>
  <c r="I700"/>
  <c r="I729"/>
  <c r="F672"/>
  <c r="F728"/>
  <c r="F704"/>
  <c r="I704"/>
  <c r="F730"/>
  <c r="I730"/>
  <c r="F729"/>
  <c r="H730"/>
  <c r="H729"/>
  <c r="I389" l="1"/>
  <c r="F448"/>
  <c r="I448"/>
  <c r="F389"/>
  <c r="F437"/>
  <c r="I224" l="1"/>
  <c r="F171"/>
  <c r="F254"/>
  <c r="I254"/>
  <c r="F224"/>
  <c r="I225" l="1"/>
  <c r="F225"/>
  <c r="F144" l="1"/>
  <c r="F201" l="1"/>
  <c r="F112" l="1"/>
  <c r="F54" l="1"/>
  <c r="F77"/>
  <c r="I77"/>
  <c r="F61"/>
  <c r="F35" l="1"/>
  <c r="G35" s="1"/>
  <c r="F72"/>
  <c r="G72" s="1"/>
  <c r="F89"/>
  <c r="G89" s="1"/>
  <c r="F51" l="1"/>
  <c r="I51"/>
  <c r="F41"/>
  <c r="I41"/>
  <c r="G785" l="1"/>
  <c r="F206" l="1"/>
  <c r="G595" l="1"/>
  <c r="F595" l="1"/>
  <c r="G91"/>
  <c r="F91"/>
  <c r="H466" l="1"/>
  <c r="H799"/>
  <c r="H785"/>
  <c r="H746"/>
  <c r="H715"/>
  <c r="H701"/>
  <c r="H670"/>
  <c r="H644"/>
  <c r="H618"/>
  <c r="H433"/>
  <c r="F714" l="1"/>
  <c r="F757"/>
  <c r="F796"/>
  <c r="I827"/>
  <c r="F763"/>
  <c r="I828"/>
  <c r="G827"/>
  <c r="F827"/>
  <c r="G828"/>
  <c r="F828"/>
  <c r="H394"/>
  <c r="H169"/>
  <c r="F222" l="1"/>
  <c r="F234"/>
  <c r="F388"/>
  <c r="I388"/>
  <c r="F748"/>
  <c r="F760"/>
  <c r="F152"/>
  <c r="F230"/>
  <c r="G253"/>
  <c r="F253"/>
  <c r="G230"/>
  <c r="F278" l="1"/>
  <c r="G215"/>
  <c r="F215"/>
  <c r="G54"/>
  <c r="F111" l="1"/>
  <c r="F76"/>
  <c r="I76"/>
  <c r="F127"/>
  <c r="J55"/>
  <c r="F107"/>
  <c r="G64"/>
  <c r="F64"/>
  <c r="G128"/>
  <c r="F128"/>
  <c r="G55"/>
  <c r="F55"/>
  <c r="G127"/>
  <c r="G125" s="1"/>
  <c r="G61"/>
  <c r="G122"/>
  <c r="G123"/>
  <c r="G124"/>
  <c r="G391"/>
  <c r="G392"/>
  <c r="G393"/>
  <c r="G591"/>
  <c r="G592"/>
  <c r="G593"/>
  <c r="G594"/>
  <c r="G596"/>
  <c r="G597"/>
  <c r="G598"/>
  <c r="G599"/>
  <c r="G842"/>
  <c r="I111" l="1"/>
  <c r="I128"/>
  <c r="F835"/>
  <c r="J835"/>
  <c r="I835"/>
  <c r="L835" s="1"/>
  <c r="F831"/>
  <c r="F824"/>
  <c r="F779"/>
  <c r="J779"/>
  <c r="I779"/>
  <c r="F772"/>
  <c r="J772"/>
  <c r="I772"/>
  <c r="K772" s="1"/>
  <c r="F768"/>
  <c r="J768"/>
  <c r="I768"/>
  <c r="K768" s="1"/>
  <c r="F756"/>
  <c r="J756"/>
  <c r="I756"/>
  <c r="I751"/>
  <c r="J751"/>
  <c r="F738"/>
  <c r="J738"/>
  <c r="I738"/>
  <c r="F732"/>
  <c r="J732"/>
  <c r="I732"/>
  <c r="J712"/>
  <c r="I712"/>
  <c r="F706"/>
  <c r="J706"/>
  <c r="I706"/>
  <c r="F693"/>
  <c r="J693"/>
  <c r="I693"/>
  <c r="F689"/>
  <c r="F685"/>
  <c r="F669"/>
  <c r="J669"/>
  <c r="I669"/>
  <c r="F663"/>
  <c r="J663"/>
  <c r="I663"/>
  <c r="K663" s="1"/>
  <c r="F659"/>
  <c r="J659"/>
  <c r="F654"/>
  <c r="J654"/>
  <c r="I654"/>
  <c r="J650"/>
  <c r="I650"/>
  <c r="F643"/>
  <c r="J643"/>
  <c r="I643"/>
  <c r="F637"/>
  <c r="J637"/>
  <c r="I637"/>
  <c r="K637" s="1"/>
  <c r="F613"/>
  <c r="G613" s="1"/>
  <c r="I613"/>
  <c r="J613"/>
  <c r="F607"/>
  <c r="J607"/>
  <c r="I607"/>
  <c r="F603"/>
  <c r="J603"/>
  <c r="I603"/>
  <c r="F598"/>
  <c r="J598"/>
  <c r="I598"/>
  <c r="F459"/>
  <c r="F435"/>
  <c r="F430"/>
  <c r="J430"/>
  <c r="I430"/>
  <c r="F427"/>
  <c r="J427"/>
  <c r="I427"/>
  <c r="F425"/>
  <c r="J425"/>
  <c r="I425"/>
  <c r="F419"/>
  <c r="J419"/>
  <c r="I419"/>
  <c r="F416"/>
  <c r="J416"/>
  <c r="I416"/>
  <c r="F414"/>
  <c r="J414"/>
  <c r="I414"/>
  <c r="F412"/>
  <c r="J412"/>
  <c r="I412"/>
  <c r="F410"/>
  <c r="J410"/>
  <c r="I410"/>
  <c r="L410" s="1"/>
  <c r="F408"/>
  <c r="F404"/>
  <c r="J404"/>
  <c r="F832"/>
  <c r="F816"/>
  <c r="J816"/>
  <c r="I816"/>
  <c r="F806"/>
  <c r="J806"/>
  <c r="I806"/>
  <c r="F794"/>
  <c r="F791"/>
  <c r="J791"/>
  <c r="I791"/>
  <c r="F789"/>
  <c r="J789"/>
  <c r="I789"/>
  <c r="F762"/>
  <c r="J762"/>
  <c r="I762"/>
  <c r="F759"/>
  <c r="J759"/>
  <c r="I759"/>
  <c r="F749"/>
  <c r="I749"/>
  <c r="J749"/>
  <c r="F727"/>
  <c r="F725"/>
  <c r="F718"/>
  <c r="J718"/>
  <c r="I718"/>
  <c r="I714"/>
  <c r="J714"/>
  <c r="F680"/>
  <c r="J680"/>
  <c r="I680"/>
  <c r="F678"/>
  <c r="J678"/>
  <c r="I678"/>
  <c r="F676"/>
  <c r="J676"/>
  <c r="I676"/>
  <c r="F674"/>
  <c r="J674"/>
  <c r="I674"/>
  <c r="I672"/>
  <c r="J672"/>
  <c r="F594"/>
  <c r="J594"/>
  <c r="I594"/>
  <c r="L594" s="1"/>
  <c r="F592"/>
  <c r="J592"/>
  <c r="I592"/>
  <c r="L592" s="1"/>
  <c r="F589"/>
  <c r="F587"/>
  <c r="J587"/>
  <c r="I587"/>
  <c r="F585"/>
  <c r="J585"/>
  <c r="F583"/>
  <c r="F581"/>
  <c r="J581"/>
  <c r="I581"/>
  <c r="F579"/>
  <c r="J579"/>
  <c r="I579"/>
  <c r="K579" s="1"/>
  <c r="F577"/>
  <c r="J577"/>
  <c r="I577"/>
  <c r="K577" s="1"/>
  <c r="F575"/>
  <c r="J575"/>
  <c r="I575"/>
  <c r="K575" s="1"/>
  <c r="F573"/>
  <c r="J573"/>
  <c r="I573"/>
  <c r="K573" s="1"/>
  <c r="F571"/>
  <c r="J571"/>
  <c r="I571"/>
  <c r="K571" s="1"/>
  <c r="F569"/>
  <c r="J569"/>
  <c r="I569"/>
  <c r="K569" s="1"/>
  <c r="F567"/>
  <c r="J567"/>
  <c r="F565"/>
  <c r="J565"/>
  <c r="I565"/>
  <c r="F563"/>
  <c r="J563"/>
  <c r="F561"/>
  <c r="J561"/>
  <c r="I561"/>
  <c r="F559"/>
  <c r="J559"/>
  <c r="I559"/>
  <c r="K559" s="1"/>
  <c r="F557"/>
  <c r="J557"/>
  <c r="I557"/>
  <c r="F555"/>
  <c r="J555"/>
  <c r="I555"/>
  <c r="F553"/>
  <c r="J553"/>
  <c r="F551"/>
  <c r="J551"/>
  <c r="F549"/>
  <c r="J549"/>
  <c r="I549"/>
  <c r="F547"/>
  <c r="J547"/>
  <c r="I547"/>
  <c r="F545"/>
  <c r="J545"/>
  <c r="F543"/>
  <c r="J543"/>
  <c r="I543"/>
  <c r="K543" s="1"/>
  <c r="F541"/>
  <c r="J541"/>
  <c r="F539"/>
  <c r="J539"/>
  <c r="I539"/>
  <c r="F537"/>
  <c r="J537"/>
  <c r="I537"/>
  <c r="F535"/>
  <c r="J535"/>
  <c r="I535"/>
  <c r="F530"/>
  <c r="F528"/>
  <c r="J528"/>
  <c r="I528"/>
  <c r="F526"/>
  <c r="G526" s="1"/>
  <c r="J526"/>
  <c r="I526"/>
  <c r="F524"/>
  <c r="J524"/>
  <c r="I524"/>
  <c r="F522"/>
  <c r="G522" s="1"/>
  <c r="J522"/>
  <c r="I522"/>
  <c r="F520"/>
  <c r="J520"/>
  <c r="I520"/>
  <c r="F518"/>
  <c r="J518"/>
  <c r="I518"/>
  <c r="L518" s="1"/>
  <c r="F516"/>
  <c r="G516" s="1"/>
  <c r="J516"/>
  <c r="I516"/>
  <c r="L516" s="1"/>
  <c r="F514"/>
  <c r="G514" s="1"/>
  <c r="F833"/>
  <c r="J833"/>
  <c r="I833"/>
  <c r="F826"/>
  <c r="J826"/>
  <c r="I826"/>
  <c r="F822"/>
  <c r="J822"/>
  <c r="I822"/>
  <c r="F818"/>
  <c r="J818"/>
  <c r="F798"/>
  <c r="J798"/>
  <c r="I798"/>
  <c r="F782"/>
  <c r="J782"/>
  <c r="I782"/>
  <c r="F776"/>
  <c r="G776" s="1"/>
  <c r="G746" s="1"/>
  <c r="F770"/>
  <c r="I770"/>
  <c r="K770" s="1"/>
  <c r="J770"/>
  <c r="F754"/>
  <c r="F741"/>
  <c r="G741" s="1"/>
  <c r="F736"/>
  <c r="J736"/>
  <c r="I736"/>
  <c r="F734"/>
  <c r="J734"/>
  <c r="I734"/>
  <c r="F708"/>
  <c r="J708"/>
  <c r="I708"/>
  <c r="F699"/>
  <c r="J699"/>
  <c r="I699"/>
  <c r="F696"/>
  <c r="F691"/>
  <c r="F687"/>
  <c r="F682"/>
  <c r="J682"/>
  <c r="I682"/>
  <c r="F661"/>
  <c r="J661"/>
  <c r="I661"/>
  <c r="K661" s="1"/>
  <c r="F657"/>
  <c r="J657"/>
  <c r="I657"/>
  <c r="F652"/>
  <c r="I652"/>
  <c r="J652"/>
  <c r="F647"/>
  <c r="J647"/>
  <c r="I647"/>
  <c r="F635"/>
  <c r="J635"/>
  <c r="I635"/>
  <c r="J630"/>
  <c r="I630"/>
  <c r="J615"/>
  <c r="F610"/>
  <c r="J610"/>
  <c r="I610"/>
  <c r="F605"/>
  <c r="J605"/>
  <c r="I605"/>
  <c r="F601"/>
  <c r="J601"/>
  <c r="I601"/>
  <c r="F596"/>
  <c r="J596"/>
  <c r="I596"/>
  <c r="J842"/>
  <c r="I842"/>
  <c r="J811"/>
  <c r="I811"/>
  <c r="I809"/>
  <c r="J809"/>
  <c r="F793"/>
  <c r="J793"/>
  <c r="I793"/>
  <c r="F790"/>
  <c r="I790"/>
  <c r="J790"/>
  <c r="F758"/>
  <c r="J758"/>
  <c r="I758"/>
  <c r="F750"/>
  <c r="J750"/>
  <c r="I750"/>
  <c r="I748"/>
  <c r="J748"/>
  <c r="F726"/>
  <c r="F724"/>
  <c r="J724"/>
  <c r="I724"/>
  <c r="F717"/>
  <c r="J717"/>
  <c r="I717"/>
  <c r="F679"/>
  <c r="I679"/>
  <c r="J679"/>
  <c r="F677"/>
  <c r="J677"/>
  <c r="I677"/>
  <c r="F675"/>
  <c r="I675"/>
  <c r="J675"/>
  <c r="F673"/>
  <c r="J673"/>
  <c r="I673"/>
  <c r="F593"/>
  <c r="F591"/>
  <c r="J591"/>
  <c r="I591"/>
  <c r="F588"/>
  <c r="F586"/>
  <c r="J586"/>
  <c r="I586"/>
  <c r="K586" s="1"/>
  <c r="F584"/>
  <c r="J584"/>
  <c r="I584"/>
  <c r="F582"/>
  <c r="J582"/>
  <c r="F580"/>
  <c r="J580"/>
  <c r="I580"/>
  <c r="K580" s="1"/>
  <c r="F578"/>
  <c r="J578"/>
  <c r="I578"/>
  <c r="K578" s="1"/>
  <c r="F576"/>
  <c r="J576"/>
  <c r="I576"/>
  <c r="K576" s="1"/>
  <c r="F574"/>
  <c r="J574"/>
  <c r="F572"/>
  <c r="J572"/>
  <c r="I572"/>
  <c r="K572" s="1"/>
  <c r="F570"/>
  <c r="J570"/>
  <c r="I570"/>
  <c r="K570" s="1"/>
  <c r="F568"/>
  <c r="J568"/>
  <c r="I568"/>
  <c r="K568" s="1"/>
  <c r="F566"/>
  <c r="J566"/>
  <c r="F564"/>
  <c r="J564"/>
  <c r="F562"/>
  <c r="J562"/>
  <c r="I562"/>
  <c r="K562" s="1"/>
  <c r="F560"/>
  <c r="J560"/>
  <c r="I560"/>
  <c r="K560" s="1"/>
  <c r="F558"/>
  <c r="J558"/>
  <c r="I558"/>
  <c r="K558" s="1"/>
  <c r="F556"/>
  <c r="J556"/>
  <c r="F554"/>
  <c r="J554"/>
  <c r="I554"/>
  <c r="K554" s="1"/>
  <c r="F552"/>
  <c r="J552"/>
  <c r="I552"/>
  <c r="K552" s="1"/>
  <c r="F550"/>
  <c r="J550"/>
  <c r="I550"/>
  <c r="F548"/>
  <c r="J548"/>
  <c r="F546"/>
  <c r="J546"/>
  <c r="I546"/>
  <c r="K546" s="1"/>
  <c r="F544"/>
  <c r="J544"/>
  <c r="I544"/>
  <c r="F542"/>
  <c r="J542"/>
  <c r="F540"/>
  <c r="F538"/>
  <c r="J538"/>
  <c r="I538"/>
  <c r="K538" s="1"/>
  <c r="F536"/>
  <c r="J536"/>
  <c r="I536"/>
  <c r="K536" s="1"/>
  <c r="J532"/>
  <c r="I532"/>
  <c r="F529"/>
  <c r="J529"/>
  <c r="I529"/>
  <c r="F527"/>
  <c r="J527"/>
  <c r="I527"/>
  <c r="F525"/>
  <c r="G525" s="1"/>
  <c r="J525"/>
  <c r="I525"/>
  <c r="F523"/>
  <c r="J523"/>
  <c r="I523"/>
  <c r="J521"/>
  <c r="I521"/>
  <c r="K521" s="1"/>
  <c r="F519"/>
  <c r="J519"/>
  <c r="I519"/>
  <c r="F517"/>
  <c r="J517"/>
  <c r="I517"/>
  <c r="F515"/>
  <c r="G515" s="1"/>
  <c r="F513"/>
  <c r="G513" s="1"/>
  <c r="F511"/>
  <c r="G511" s="1"/>
  <c r="F509"/>
  <c r="G509" s="1"/>
  <c r="F507"/>
  <c r="J507"/>
  <c r="I507"/>
  <c r="K507" s="1"/>
  <c r="F505"/>
  <c r="J505"/>
  <c r="I505"/>
  <c r="F503"/>
  <c r="J503"/>
  <c r="I503"/>
  <c r="F501"/>
  <c r="J501"/>
  <c r="I501"/>
  <c r="F499"/>
  <c r="G499" s="1"/>
  <c r="J499"/>
  <c r="I499"/>
  <c r="F497"/>
  <c r="J497"/>
  <c r="I497"/>
  <c r="K497" s="1"/>
  <c r="F495"/>
  <c r="J495"/>
  <c r="I495"/>
  <c r="F493"/>
  <c r="J493"/>
  <c r="I493"/>
  <c r="F491"/>
  <c r="G491" s="1"/>
  <c r="J491"/>
  <c r="I491"/>
  <c r="F489"/>
  <c r="G489" s="1"/>
  <c r="J489"/>
  <c r="I489"/>
  <c r="F487"/>
  <c r="G487" s="1"/>
  <c r="J487"/>
  <c r="I487"/>
  <c r="F485"/>
  <c r="G485" s="1"/>
  <c r="J485"/>
  <c r="I485"/>
  <c r="F483"/>
  <c r="G483" s="1"/>
  <c r="J483"/>
  <c r="I483"/>
  <c r="F481"/>
  <c r="G481" s="1"/>
  <c r="J481"/>
  <c r="I481"/>
  <c r="F479"/>
  <c r="G479" s="1"/>
  <c r="J479"/>
  <c r="I479"/>
  <c r="F477"/>
  <c r="G477" s="1"/>
  <c r="J477"/>
  <c r="I477"/>
  <c r="F475"/>
  <c r="G475" s="1"/>
  <c r="J475"/>
  <c r="I475"/>
  <c r="F472"/>
  <c r="J472"/>
  <c r="I472"/>
  <c r="F470"/>
  <c r="J470"/>
  <c r="I470"/>
  <c r="F468"/>
  <c r="J468"/>
  <c r="I468"/>
  <c r="F463"/>
  <c r="J463"/>
  <c r="I463"/>
  <c r="F458"/>
  <c r="G458" s="1"/>
  <c r="F455"/>
  <c r="F452"/>
  <c r="F450"/>
  <c r="F446"/>
  <c r="F444"/>
  <c r="F442"/>
  <c r="J442"/>
  <c r="I442"/>
  <c r="F440"/>
  <c r="J437"/>
  <c r="I437"/>
  <c r="F284"/>
  <c r="J284"/>
  <c r="I284"/>
  <c r="F280"/>
  <c r="J280"/>
  <c r="I280"/>
  <c r="F252"/>
  <c r="J252"/>
  <c r="I252"/>
  <c r="F250"/>
  <c r="J250"/>
  <c r="I250"/>
  <c r="L250" s="1"/>
  <c r="F248"/>
  <c r="J248"/>
  <c r="I248"/>
  <c r="J238"/>
  <c r="I238"/>
  <c r="F235"/>
  <c r="J235"/>
  <c r="I235"/>
  <c r="J222"/>
  <c r="I222"/>
  <c r="J211"/>
  <c r="J209"/>
  <c r="I209"/>
  <c r="I206"/>
  <c r="J206"/>
  <c r="F195"/>
  <c r="J195"/>
  <c r="I195"/>
  <c r="F193"/>
  <c r="J193"/>
  <c r="I193"/>
  <c r="F191"/>
  <c r="J191"/>
  <c r="I191"/>
  <c r="F189"/>
  <c r="F186"/>
  <c r="J186"/>
  <c r="I186"/>
  <c r="F184"/>
  <c r="J184"/>
  <c r="I184"/>
  <c r="F182"/>
  <c r="J182"/>
  <c r="I182"/>
  <c r="F180"/>
  <c r="J180"/>
  <c r="I180"/>
  <c r="F178"/>
  <c r="J178"/>
  <c r="I178"/>
  <c r="F176"/>
  <c r="J176"/>
  <c r="I176"/>
  <c r="F174"/>
  <c r="J174"/>
  <c r="I174"/>
  <c r="J171"/>
  <c r="I171"/>
  <c r="F151"/>
  <c r="J151"/>
  <c r="I151"/>
  <c r="I144"/>
  <c r="J144"/>
  <c r="F106"/>
  <c r="F104"/>
  <c r="J104"/>
  <c r="I104"/>
  <c r="F99"/>
  <c r="J99"/>
  <c r="I99"/>
  <c r="F97"/>
  <c r="J97"/>
  <c r="I97"/>
  <c r="F84"/>
  <c r="J84"/>
  <c r="I84"/>
  <c r="F82"/>
  <c r="J82"/>
  <c r="I82"/>
  <c r="F80"/>
  <c r="J80"/>
  <c r="I80"/>
  <c r="F75"/>
  <c r="G75" s="1"/>
  <c r="J75"/>
  <c r="I75"/>
  <c r="F73"/>
  <c r="G73" s="1"/>
  <c r="J73"/>
  <c r="I73"/>
  <c r="F62"/>
  <c r="J62"/>
  <c r="I62"/>
  <c r="F57"/>
  <c r="J57"/>
  <c r="I57"/>
  <c r="F31"/>
  <c r="G31" s="1"/>
  <c r="J31"/>
  <c r="I31"/>
  <c r="F23"/>
  <c r="J23"/>
  <c r="I23"/>
  <c r="F21"/>
  <c r="F19"/>
  <c r="J19"/>
  <c r="I19"/>
  <c r="F16"/>
  <c r="J16"/>
  <c r="I16"/>
  <c r="F14"/>
  <c r="J14"/>
  <c r="I14"/>
  <c r="F39"/>
  <c r="I39"/>
  <c r="F512"/>
  <c r="G512" s="1"/>
  <c r="F510"/>
  <c r="G510" s="1"/>
  <c r="F508"/>
  <c r="J508"/>
  <c r="I508"/>
  <c r="K508" s="1"/>
  <c r="F506"/>
  <c r="J506"/>
  <c r="I506"/>
  <c r="F504"/>
  <c r="J504"/>
  <c r="I504"/>
  <c r="F502"/>
  <c r="J502"/>
  <c r="I502"/>
  <c r="F500"/>
  <c r="J500"/>
  <c r="I500"/>
  <c r="F498"/>
  <c r="G498" s="1"/>
  <c r="J498"/>
  <c r="I498"/>
  <c r="F496"/>
  <c r="J496"/>
  <c r="I496"/>
  <c r="F494"/>
  <c r="J494"/>
  <c r="I494"/>
  <c r="F492"/>
  <c r="G492" s="1"/>
  <c r="J492"/>
  <c r="I492"/>
  <c r="F490"/>
  <c r="G490" s="1"/>
  <c r="J490"/>
  <c r="I490"/>
  <c r="F488"/>
  <c r="G488" s="1"/>
  <c r="J488"/>
  <c r="I488"/>
  <c r="K488" s="1"/>
  <c r="F486"/>
  <c r="G486" s="1"/>
  <c r="J486"/>
  <c r="I486"/>
  <c r="F484"/>
  <c r="G484" s="1"/>
  <c r="J484"/>
  <c r="I484"/>
  <c r="F482"/>
  <c r="G482" s="1"/>
  <c r="J482"/>
  <c r="I482"/>
  <c r="F480"/>
  <c r="G480" s="1"/>
  <c r="J480"/>
  <c r="I480"/>
  <c r="F478"/>
  <c r="G478" s="1"/>
  <c r="F476"/>
  <c r="G476" s="1"/>
  <c r="J476"/>
  <c r="I476"/>
  <c r="F473"/>
  <c r="J473"/>
  <c r="I473"/>
  <c r="F471"/>
  <c r="J471"/>
  <c r="I471"/>
  <c r="F469"/>
  <c r="J469"/>
  <c r="I469"/>
  <c r="J465"/>
  <c r="I465"/>
  <c r="F456"/>
  <c r="F453"/>
  <c r="J453"/>
  <c r="I453"/>
  <c r="K453" s="1"/>
  <c r="F451"/>
  <c r="J451"/>
  <c r="I451"/>
  <c r="F447"/>
  <c r="J447"/>
  <c r="I447"/>
  <c r="F445"/>
  <c r="F441"/>
  <c r="J441"/>
  <c r="I441"/>
  <c r="J278"/>
  <c r="I278"/>
  <c r="F251"/>
  <c r="J251"/>
  <c r="I251"/>
  <c r="L251" s="1"/>
  <c r="F247"/>
  <c r="J247"/>
  <c r="I247"/>
  <c r="F236"/>
  <c r="J236"/>
  <c r="I236"/>
  <c r="I234"/>
  <c r="J234"/>
  <c r="F227"/>
  <c r="J227"/>
  <c r="I227"/>
  <c r="J214"/>
  <c r="I214"/>
  <c r="F207"/>
  <c r="J207"/>
  <c r="I207"/>
  <c r="F196"/>
  <c r="F194"/>
  <c r="J194"/>
  <c r="I194"/>
  <c r="F192"/>
  <c r="J192"/>
  <c r="I192"/>
  <c r="F190"/>
  <c r="F187"/>
  <c r="F185"/>
  <c r="J185"/>
  <c r="I185"/>
  <c r="F183"/>
  <c r="J183"/>
  <c r="I183"/>
  <c r="F181"/>
  <c r="J181"/>
  <c r="I181"/>
  <c r="F179"/>
  <c r="J179"/>
  <c r="I179"/>
  <c r="F177"/>
  <c r="J177"/>
  <c r="I177"/>
  <c r="F175"/>
  <c r="J175"/>
  <c r="I175"/>
  <c r="F173"/>
  <c r="J173"/>
  <c r="I173"/>
  <c r="F161"/>
  <c r="F149"/>
  <c r="J149"/>
  <c r="I149"/>
  <c r="F105"/>
  <c r="J105"/>
  <c r="I105"/>
  <c r="F98"/>
  <c r="J98"/>
  <c r="I98"/>
  <c r="F95"/>
  <c r="J95"/>
  <c r="I95"/>
  <c r="F85"/>
  <c r="J85"/>
  <c r="I85"/>
  <c r="F83"/>
  <c r="J83"/>
  <c r="I83"/>
  <c r="F81"/>
  <c r="J81"/>
  <c r="I81"/>
  <c r="F79"/>
  <c r="J79"/>
  <c r="I79"/>
  <c r="F74"/>
  <c r="G74" s="1"/>
  <c r="J74"/>
  <c r="I74"/>
  <c r="I72"/>
  <c r="J72"/>
  <c r="F56"/>
  <c r="J56"/>
  <c r="F33"/>
  <c r="J33"/>
  <c r="I33"/>
  <c r="F22"/>
  <c r="J22"/>
  <c r="I22"/>
  <c r="F20"/>
  <c r="J20"/>
  <c r="I20"/>
  <c r="F17"/>
  <c r="J17"/>
  <c r="I17"/>
  <c r="F15"/>
  <c r="J15"/>
  <c r="I15"/>
  <c r="F837"/>
  <c r="J837"/>
  <c r="I837"/>
  <c r="F834"/>
  <c r="I834"/>
  <c r="J834"/>
  <c r="F830"/>
  <c r="J830"/>
  <c r="I830"/>
  <c r="F825"/>
  <c r="J825"/>
  <c r="I825"/>
  <c r="L825" s="1"/>
  <c r="F823"/>
  <c r="F821"/>
  <c r="J821"/>
  <c r="I821"/>
  <c r="F819"/>
  <c r="J819"/>
  <c r="I819"/>
  <c r="J817"/>
  <c r="I817"/>
  <c r="J796"/>
  <c r="I796"/>
  <c r="F784"/>
  <c r="F780"/>
  <c r="J780"/>
  <c r="I780"/>
  <c r="F778"/>
  <c r="J778"/>
  <c r="I778"/>
  <c r="F773"/>
  <c r="J773"/>
  <c r="I773"/>
  <c r="K773" s="1"/>
  <c r="F771"/>
  <c r="J771"/>
  <c r="I771"/>
  <c r="K771" s="1"/>
  <c r="F769"/>
  <c r="J769"/>
  <c r="I769"/>
  <c r="K769" s="1"/>
  <c r="I763"/>
  <c r="J763"/>
  <c r="J760"/>
  <c r="I760"/>
  <c r="F755"/>
  <c r="J755"/>
  <c r="I755"/>
  <c r="F753"/>
  <c r="J753"/>
  <c r="I753"/>
  <c r="F745"/>
  <c r="J745"/>
  <c r="I745"/>
  <c r="F742"/>
  <c r="G742" s="1"/>
  <c r="F739"/>
  <c r="J739"/>
  <c r="I739"/>
  <c r="F737"/>
  <c r="I737"/>
  <c r="J737"/>
  <c r="F735"/>
  <c r="J735"/>
  <c r="I735"/>
  <c r="F733"/>
  <c r="I728"/>
  <c r="J728"/>
  <c r="F707"/>
  <c r="J707"/>
  <c r="I707"/>
  <c r="K707" s="1"/>
  <c r="F703"/>
  <c r="I703"/>
  <c r="F698"/>
  <c r="F695"/>
  <c r="F692"/>
  <c r="J692"/>
  <c r="I692"/>
  <c r="K692" s="1"/>
  <c r="F690"/>
  <c r="F688"/>
  <c r="J688"/>
  <c r="I688"/>
  <c r="K688" s="1"/>
  <c r="F686"/>
  <c r="F684"/>
  <c r="F681"/>
  <c r="F665"/>
  <c r="F662"/>
  <c r="J662"/>
  <c r="I662"/>
  <c r="F660"/>
  <c r="J660"/>
  <c r="I660"/>
  <c r="K660" s="1"/>
  <c r="F658"/>
  <c r="J658"/>
  <c r="I658"/>
  <c r="K658" s="1"/>
  <c r="F655"/>
  <c r="J655"/>
  <c r="I655"/>
  <c r="F653"/>
  <c r="J653"/>
  <c r="I653"/>
  <c r="J651"/>
  <c r="I651"/>
  <c r="F648"/>
  <c r="I648"/>
  <c r="J648"/>
  <c r="J646"/>
  <c r="I646"/>
  <c r="F638"/>
  <c r="J638"/>
  <c r="I638"/>
  <c r="K638" s="1"/>
  <c r="F636"/>
  <c r="J636"/>
  <c r="I636"/>
  <c r="F634"/>
  <c r="J634"/>
  <c r="I634"/>
  <c r="J617"/>
  <c r="I617"/>
  <c r="F614"/>
  <c r="G614" s="1"/>
  <c r="J614"/>
  <c r="I614"/>
  <c r="F612"/>
  <c r="G612" s="1"/>
  <c r="J612"/>
  <c r="I612"/>
  <c r="F608"/>
  <c r="J608"/>
  <c r="I608"/>
  <c r="F606"/>
  <c r="J606"/>
  <c r="F604"/>
  <c r="J604"/>
  <c r="I604"/>
  <c r="F602"/>
  <c r="J602"/>
  <c r="I602"/>
  <c r="F599"/>
  <c r="J599"/>
  <c r="I599"/>
  <c r="F597"/>
  <c r="F436"/>
  <c r="J436"/>
  <c r="I436"/>
  <c r="F432"/>
  <c r="F428"/>
  <c r="J428"/>
  <c r="I428"/>
  <c r="F426"/>
  <c r="J426"/>
  <c r="I426"/>
  <c r="F417"/>
  <c r="J417"/>
  <c r="I417"/>
  <c r="F415"/>
  <c r="G415" s="1"/>
  <c r="J415"/>
  <c r="I415"/>
  <c r="F413"/>
  <c r="J413"/>
  <c r="I413"/>
  <c r="F411"/>
  <c r="J411"/>
  <c r="I411"/>
  <c r="F409"/>
  <c r="J409"/>
  <c r="I409"/>
  <c r="F400"/>
  <c r="J400"/>
  <c r="I400"/>
  <c r="F398"/>
  <c r="J398"/>
  <c r="I398"/>
  <c r="F396"/>
  <c r="J396"/>
  <c r="I396"/>
  <c r="F392"/>
  <c r="J392"/>
  <c r="F387"/>
  <c r="J387"/>
  <c r="I387"/>
  <c r="F385"/>
  <c r="J385"/>
  <c r="F383"/>
  <c r="F381"/>
  <c r="J381"/>
  <c r="I381"/>
  <c r="F379"/>
  <c r="F377"/>
  <c r="F375"/>
  <c r="F372"/>
  <c r="J372"/>
  <c r="I372"/>
  <c r="F368"/>
  <c r="J368"/>
  <c r="I368"/>
  <c r="F366"/>
  <c r="J366"/>
  <c r="I366"/>
  <c r="F364"/>
  <c r="J364"/>
  <c r="I364"/>
  <c r="F362"/>
  <c r="J362"/>
  <c r="I362"/>
  <c r="F360"/>
  <c r="J360"/>
  <c r="I360"/>
  <c r="F358"/>
  <c r="J358"/>
  <c r="I358"/>
  <c r="F356"/>
  <c r="J356"/>
  <c r="I356"/>
  <c r="F354"/>
  <c r="J354"/>
  <c r="I354"/>
  <c r="F351"/>
  <c r="J351"/>
  <c r="I351"/>
  <c r="F349"/>
  <c r="J349"/>
  <c r="I349"/>
  <c r="F347"/>
  <c r="J347"/>
  <c r="I347"/>
  <c r="F345"/>
  <c r="J345"/>
  <c r="I345"/>
  <c r="F343"/>
  <c r="J343"/>
  <c r="I343"/>
  <c r="F341"/>
  <c r="J341"/>
  <c r="I341"/>
  <c r="F339"/>
  <c r="J339"/>
  <c r="I339"/>
  <c r="F337"/>
  <c r="J337"/>
  <c r="I337"/>
  <c r="F335"/>
  <c r="J335"/>
  <c r="I335"/>
  <c r="F333"/>
  <c r="J333"/>
  <c r="I333"/>
  <c r="F330"/>
  <c r="J330"/>
  <c r="I330"/>
  <c r="F328"/>
  <c r="J328"/>
  <c r="F323"/>
  <c r="J323"/>
  <c r="I323"/>
  <c r="F320"/>
  <c r="F316"/>
  <c r="J316"/>
  <c r="I316"/>
  <c r="F314"/>
  <c r="J314"/>
  <c r="I314"/>
  <c r="J312"/>
  <c r="I312"/>
  <c r="F306"/>
  <c r="J306"/>
  <c r="I306"/>
  <c r="J301"/>
  <c r="F297"/>
  <c r="J297"/>
  <c r="I297"/>
  <c r="F294"/>
  <c r="F290"/>
  <c r="J290"/>
  <c r="I290"/>
  <c r="F288"/>
  <c r="J288"/>
  <c r="I288"/>
  <c r="F286"/>
  <c r="J286"/>
  <c r="I286"/>
  <c r="J273"/>
  <c r="I273"/>
  <c r="F267"/>
  <c r="J267"/>
  <c r="J265"/>
  <c r="I265"/>
  <c r="F262"/>
  <c r="J262"/>
  <c r="I262"/>
  <c r="F260"/>
  <c r="J260"/>
  <c r="I260"/>
  <c r="F258"/>
  <c r="J258"/>
  <c r="I258"/>
  <c r="F256"/>
  <c r="J256"/>
  <c r="I256"/>
  <c r="I230"/>
  <c r="J230"/>
  <c r="F218"/>
  <c r="J218"/>
  <c r="I218"/>
  <c r="I215"/>
  <c r="J215"/>
  <c r="F204"/>
  <c r="J204"/>
  <c r="I204"/>
  <c r="J201"/>
  <c r="I201"/>
  <c r="F164"/>
  <c r="F159"/>
  <c r="J159"/>
  <c r="I159"/>
  <c r="F156"/>
  <c r="F154"/>
  <c r="J154"/>
  <c r="I154"/>
  <c r="F142"/>
  <c r="J142"/>
  <c r="I142"/>
  <c r="F140"/>
  <c r="J140"/>
  <c r="I140"/>
  <c r="F136"/>
  <c r="J136"/>
  <c r="I136"/>
  <c r="F134"/>
  <c r="J134"/>
  <c r="I134"/>
  <c r="F132"/>
  <c r="J132"/>
  <c r="I132"/>
  <c r="F123"/>
  <c r="F120"/>
  <c r="J120"/>
  <c r="I120"/>
  <c r="I112"/>
  <c r="J112"/>
  <c r="F108"/>
  <c r="J108"/>
  <c r="I108"/>
  <c r="J70"/>
  <c r="F68"/>
  <c r="J68"/>
  <c r="F66"/>
  <c r="G66" s="1"/>
  <c r="J66"/>
  <c r="I66"/>
  <c r="F50"/>
  <c r="J50"/>
  <c r="I50"/>
  <c r="J48"/>
  <c r="I48"/>
  <c r="F38"/>
  <c r="J38"/>
  <c r="I38"/>
  <c r="I35"/>
  <c r="J35"/>
  <c r="I127"/>
  <c r="J128"/>
  <c r="J111"/>
  <c r="F399"/>
  <c r="J399"/>
  <c r="I399"/>
  <c r="F397"/>
  <c r="J397"/>
  <c r="I397"/>
  <c r="F393"/>
  <c r="J393"/>
  <c r="I393"/>
  <c r="L393" s="1"/>
  <c r="F386"/>
  <c r="J386"/>
  <c r="I386"/>
  <c r="F384"/>
  <c r="J384"/>
  <c r="I384"/>
  <c r="F382"/>
  <c r="F380"/>
  <c r="J380"/>
  <c r="I380"/>
  <c r="K380" s="1"/>
  <c r="F378"/>
  <c r="F376"/>
  <c r="F374"/>
  <c r="F370"/>
  <c r="F367"/>
  <c r="J367"/>
  <c r="I367"/>
  <c r="K367" s="1"/>
  <c r="F365"/>
  <c r="J365"/>
  <c r="I365"/>
  <c r="F363"/>
  <c r="J363"/>
  <c r="I363"/>
  <c r="F361"/>
  <c r="J361"/>
  <c r="I361"/>
  <c r="K361" s="1"/>
  <c r="F359"/>
  <c r="J359"/>
  <c r="I359"/>
  <c r="F357"/>
  <c r="J357"/>
  <c r="I357"/>
  <c r="F355"/>
  <c r="J355"/>
  <c r="I355"/>
  <c r="F353"/>
  <c r="J353"/>
  <c r="I353"/>
  <c r="F350"/>
  <c r="J350"/>
  <c r="I350"/>
  <c r="F348"/>
  <c r="J348"/>
  <c r="I348"/>
  <c r="F346"/>
  <c r="J346"/>
  <c r="I346"/>
  <c r="F344"/>
  <c r="J344"/>
  <c r="I344"/>
  <c r="F342"/>
  <c r="J342"/>
  <c r="I342"/>
  <c r="F340"/>
  <c r="J340"/>
  <c r="I340"/>
  <c r="F338"/>
  <c r="J338"/>
  <c r="I338"/>
  <c r="F336"/>
  <c r="J336"/>
  <c r="I336"/>
  <c r="F334"/>
  <c r="J334"/>
  <c r="I334"/>
  <c r="F332"/>
  <c r="J332"/>
  <c r="I332"/>
  <c r="F329"/>
  <c r="J329"/>
  <c r="I329"/>
  <c r="F322"/>
  <c r="J322"/>
  <c r="I322"/>
  <c r="F318"/>
  <c r="F315"/>
  <c r="J315"/>
  <c r="I315"/>
  <c r="F313"/>
  <c r="J313"/>
  <c r="I313"/>
  <c r="J309"/>
  <c r="I309"/>
  <c r="F305"/>
  <c r="J305"/>
  <c r="I305"/>
  <c r="F302"/>
  <c r="J302"/>
  <c r="I302"/>
  <c r="J300"/>
  <c r="I300"/>
  <c r="F295"/>
  <c r="F292"/>
  <c r="J292"/>
  <c r="I292"/>
  <c r="F289"/>
  <c r="F287"/>
  <c r="J287"/>
  <c r="I287"/>
  <c r="F275"/>
  <c r="J272"/>
  <c r="I272"/>
  <c r="J268"/>
  <c r="J266"/>
  <c r="I266"/>
  <c r="F261"/>
  <c r="J261"/>
  <c r="I261"/>
  <c r="F259"/>
  <c r="J259"/>
  <c r="I259"/>
  <c r="F257"/>
  <c r="J257"/>
  <c r="I257"/>
  <c r="I253"/>
  <c r="J253"/>
  <c r="F231"/>
  <c r="J231"/>
  <c r="I231"/>
  <c r="F219"/>
  <c r="J216"/>
  <c r="I216"/>
  <c r="F202"/>
  <c r="J202"/>
  <c r="I202"/>
  <c r="F166"/>
  <c r="J166"/>
  <c r="I166"/>
  <c r="F162"/>
  <c r="J162"/>
  <c r="I162"/>
  <c r="F160"/>
  <c r="J160"/>
  <c r="I160"/>
  <c r="F158"/>
  <c r="J158"/>
  <c r="I158"/>
  <c r="F155"/>
  <c r="I152"/>
  <c r="J152"/>
  <c r="F141"/>
  <c r="J141"/>
  <c r="I141"/>
  <c r="F139"/>
  <c r="J139"/>
  <c r="I139"/>
  <c r="F135"/>
  <c r="J135"/>
  <c r="I135"/>
  <c r="F133"/>
  <c r="J133"/>
  <c r="I133"/>
  <c r="F131"/>
  <c r="J131"/>
  <c r="I131"/>
  <c r="F124"/>
  <c r="F122"/>
  <c r="J122"/>
  <c r="F118"/>
  <c r="G118" s="1"/>
  <c r="J118"/>
  <c r="I118"/>
  <c r="F114"/>
  <c r="J114"/>
  <c r="I114"/>
  <c r="F109"/>
  <c r="J109"/>
  <c r="I109"/>
  <c r="F71"/>
  <c r="J71"/>
  <c r="I71"/>
  <c r="J69"/>
  <c r="I69"/>
  <c r="F67"/>
  <c r="G67" s="1"/>
  <c r="J67"/>
  <c r="I67"/>
  <c r="F65"/>
  <c r="G65" s="1"/>
  <c r="J65"/>
  <c r="J61"/>
  <c r="F49"/>
  <c r="F37"/>
  <c r="J37"/>
  <c r="I37"/>
  <c r="F40"/>
  <c r="I40"/>
  <c r="J127"/>
  <c r="G839"/>
  <c r="F839"/>
  <c r="G712"/>
  <c r="F712"/>
  <c r="G640"/>
  <c r="F640"/>
  <c r="G630"/>
  <c r="F630"/>
  <c r="G626"/>
  <c r="F626"/>
  <c r="G622"/>
  <c r="F622"/>
  <c r="G615"/>
  <c r="F615"/>
  <c r="G309"/>
  <c r="F309"/>
  <c r="G300"/>
  <c r="F300"/>
  <c r="G272"/>
  <c r="F272"/>
  <c r="G266"/>
  <c r="F266"/>
  <c r="G233"/>
  <c r="F233"/>
  <c r="G199"/>
  <c r="F199"/>
  <c r="G145"/>
  <c r="F145"/>
  <c r="G59"/>
  <c r="F59"/>
  <c r="G29"/>
  <c r="F29"/>
  <c r="G27"/>
  <c r="F27"/>
  <c r="G25"/>
  <c r="F25"/>
  <c r="G810"/>
  <c r="F810"/>
  <c r="G723"/>
  <c r="F723"/>
  <c r="G721"/>
  <c r="F721"/>
  <c r="G283"/>
  <c r="F283"/>
  <c r="G249"/>
  <c r="F249"/>
  <c r="G245"/>
  <c r="F245"/>
  <c r="G241"/>
  <c r="F241"/>
  <c r="G214"/>
  <c r="F214"/>
  <c r="G168"/>
  <c r="F168"/>
  <c r="G48"/>
  <c r="F48"/>
  <c r="G46"/>
  <c r="F46"/>
  <c r="G843"/>
  <c r="F843"/>
  <c r="G841"/>
  <c r="F841"/>
  <c r="G817"/>
  <c r="F817"/>
  <c r="G710"/>
  <c r="F710"/>
  <c r="G667"/>
  <c r="F667"/>
  <c r="G651"/>
  <c r="F651"/>
  <c r="G646"/>
  <c r="F646"/>
  <c r="G641"/>
  <c r="F641"/>
  <c r="G631"/>
  <c r="F631"/>
  <c r="G629"/>
  <c r="F629"/>
  <c r="G627"/>
  <c r="F627"/>
  <c r="G625"/>
  <c r="F625"/>
  <c r="G623"/>
  <c r="F623"/>
  <c r="G621"/>
  <c r="F621"/>
  <c r="G617"/>
  <c r="F617"/>
  <c r="G423"/>
  <c r="F423"/>
  <c r="G421"/>
  <c r="F421"/>
  <c r="G407"/>
  <c r="F407"/>
  <c r="G405"/>
  <c r="F405"/>
  <c r="G403"/>
  <c r="F403"/>
  <c r="G312"/>
  <c r="F312"/>
  <c r="G310"/>
  <c r="F310"/>
  <c r="G308"/>
  <c r="F308"/>
  <c r="G304"/>
  <c r="F304"/>
  <c r="G301"/>
  <c r="F301"/>
  <c r="G273"/>
  <c r="F273"/>
  <c r="G270"/>
  <c r="F270"/>
  <c r="G265"/>
  <c r="F265"/>
  <c r="G232"/>
  <c r="F232"/>
  <c r="G221"/>
  <c r="F221"/>
  <c r="G198"/>
  <c r="F198"/>
  <c r="G148"/>
  <c r="F148"/>
  <c r="G146"/>
  <c r="F146"/>
  <c r="G92"/>
  <c r="F92"/>
  <c r="G87"/>
  <c r="F87"/>
  <c r="G60"/>
  <c r="F60"/>
  <c r="G28"/>
  <c r="F28"/>
  <c r="G26"/>
  <c r="F26"/>
  <c r="G820"/>
  <c r="F820"/>
  <c r="F743"/>
  <c r="G743" s="1"/>
  <c r="G666"/>
  <c r="F666"/>
  <c r="G650"/>
  <c r="F650"/>
  <c r="G632"/>
  <c r="F632"/>
  <c r="G628"/>
  <c r="F628"/>
  <c r="G624"/>
  <c r="F624"/>
  <c r="G620"/>
  <c r="F620"/>
  <c r="G422"/>
  <c r="F422"/>
  <c r="G406"/>
  <c r="F406"/>
  <c r="G402"/>
  <c r="F402"/>
  <c r="G326"/>
  <c r="F391"/>
  <c r="G325"/>
  <c r="F325"/>
  <c r="G311"/>
  <c r="F311"/>
  <c r="G307"/>
  <c r="F307"/>
  <c r="G268"/>
  <c r="F268"/>
  <c r="G264"/>
  <c r="F264"/>
  <c r="G216"/>
  <c r="F216"/>
  <c r="G147"/>
  <c r="F147"/>
  <c r="G101"/>
  <c r="G93" s="1"/>
  <c r="F101"/>
  <c r="G63"/>
  <c r="F63"/>
  <c r="G814"/>
  <c r="F814"/>
  <c r="G812"/>
  <c r="F812"/>
  <c r="G808"/>
  <c r="F808"/>
  <c r="G804"/>
  <c r="F804"/>
  <c r="G465"/>
  <c r="F465"/>
  <c r="G443"/>
  <c r="F443"/>
  <c r="G439"/>
  <c r="F439"/>
  <c r="G281"/>
  <c r="F281"/>
  <c r="G243"/>
  <c r="F243"/>
  <c r="G239"/>
  <c r="F239"/>
  <c r="G210"/>
  <c r="F210"/>
  <c r="G116"/>
  <c r="F116"/>
  <c r="G70"/>
  <c r="F70"/>
  <c r="G44"/>
  <c r="F44"/>
  <c r="G815"/>
  <c r="F815"/>
  <c r="G813"/>
  <c r="F813"/>
  <c r="G811"/>
  <c r="F811"/>
  <c r="G809"/>
  <c r="F809"/>
  <c r="G807"/>
  <c r="F807"/>
  <c r="G805"/>
  <c r="F805"/>
  <c r="G803"/>
  <c r="F803"/>
  <c r="G722"/>
  <c r="F722"/>
  <c r="G720"/>
  <c r="F720"/>
  <c r="G282"/>
  <c r="F282"/>
  <c r="G246"/>
  <c r="F246"/>
  <c r="G244"/>
  <c r="F244"/>
  <c r="G242"/>
  <c r="F242"/>
  <c r="G240"/>
  <c r="F240"/>
  <c r="F238"/>
  <c r="G211"/>
  <c r="F211"/>
  <c r="G209"/>
  <c r="F209"/>
  <c r="G69"/>
  <c r="F69"/>
  <c r="G47"/>
  <c r="F47"/>
  <c r="G45"/>
  <c r="F45"/>
  <c r="G43"/>
  <c r="F43"/>
  <c r="G435"/>
  <c r="G231"/>
  <c r="G665"/>
  <c r="G267"/>
  <c r="G275"/>
  <c r="G56"/>
  <c r="G703"/>
  <c r="G238"/>
  <c r="G669"/>
  <c r="J459" l="1"/>
  <c r="G276"/>
  <c r="J161"/>
  <c r="G12"/>
  <c r="J832"/>
  <c r="F701"/>
  <c r="J701"/>
  <c r="I701"/>
  <c r="F93"/>
  <c r="J93"/>
  <c r="I93"/>
  <c r="F715"/>
  <c r="I715"/>
  <c r="J715"/>
  <c r="F52"/>
  <c r="J52"/>
  <c r="I52"/>
  <c r="F433"/>
  <c r="F326"/>
  <c r="J326"/>
  <c r="I326"/>
  <c r="F618"/>
  <c r="I618"/>
  <c r="J618"/>
  <c r="F670"/>
  <c r="J670"/>
  <c r="I670"/>
  <c r="F102"/>
  <c r="J102"/>
  <c r="I102"/>
  <c r="F169"/>
  <c r="J169"/>
  <c r="I169"/>
  <c r="F125"/>
  <c r="J125"/>
  <c r="I125"/>
  <c r="I161"/>
  <c r="I832"/>
  <c r="I459"/>
  <c r="F298"/>
  <c r="J298"/>
  <c r="I298"/>
  <c r="F746"/>
  <c r="J746"/>
  <c r="I746"/>
  <c r="F212"/>
  <c r="J212"/>
  <c r="I212"/>
  <c r="F394"/>
  <c r="J394"/>
  <c r="I394"/>
  <c r="F137"/>
  <c r="F228"/>
  <c r="J228"/>
  <c r="I228"/>
  <c r="G102"/>
  <c r="G799"/>
  <c r="G618"/>
  <c r="G466"/>
  <c r="G298"/>
  <c r="G394"/>
  <c r="G169"/>
  <c r="G137"/>
  <c r="G433"/>
  <c r="G212"/>
  <c r="G701"/>
  <c r="G715"/>
  <c r="G670"/>
  <c r="G644"/>
  <c r="G269"/>
  <c r="G228" s="1"/>
  <c r="G52"/>
  <c r="J433"/>
  <c r="I137"/>
  <c r="J137" l="1"/>
  <c r="I433"/>
  <c r="F12"/>
  <c r="J12"/>
  <c r="I12"/>
  <c r="F644"/>
  <c r="I644"/>
  <c r="J644"/>
  <c r="G11"/>
  <c r="E372" i="5" l="1"/>
  <c r="E371"/>
  <c r="E370"/>
  <c r="E369"/>
  <c r="E368"/>
  <c r="E367"/>
  <c r="E366"/>
  <c r="E365"/>
  <c r="E364"/>
  <c r="E363"/>
  <c r="E362"/>
  <c r="E361"/>
  <c r="E360"/>
  <c r="E359"/>
  <c r="E358"/>
  <c r="E357"/>
  <c r="E356"/>
  <c r="M354"/>
  <c r="K354"/>
  <c r="I354"/>
  <c r="G35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0" s="1"/>
  <c r="M240"/>
  <c r="K240"/>
  <c r="I240"/>
  <c r="G240"/>
  <c r="E209"/>
  <c r="E208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M183"/>
  <c r="K183"/>
  <c r="I183"/>
  <c r="G183"/>
  <c r="E354" l="1"/>
  <c r="E183"/>
  <c r="G22"/>
  <c r="I22"/>
  <c r="K22"/>
  <c r="M22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G48"/>
  <c r="I48"/>
  <c r="K48"/>
  <c r="M48"/>
  <c r="E50"/>
  <c r="E51"/>
  <c r="E52"/>
  <c r="E53"/>
  <c r="E54"/>
  <c r="E55"/>
  <c r="E56"/>
  <c r="E57"/>
  <c r="E58"/>
  <c r="E60"/>
  <c r="G61"/>
  <c r="I61"/>
  <c r="K61"/>
  <c r="M61"/>
  <c r="E63"/>
  <c r="E64"/>
  <c r="G65"/>
  <c r="I65"/>
  <c r="K65"/>
  <c r="M65"/>
  <c r="E67"/>
  <c r="E68"/>
  <c r="E69"/>
  <c r="E70"/>
  <c r="E71"/>
  <c r="E72"/>
  <c r="E73"/>
  <c r="E74"/>
  <c r="E75"/>
  <c r="G77"/>
  <c r="I77"/>
  <c r="K77"/>
  <c r="M77"/>
  <c r="E79"/>
  <c r="E80"/>
  <c r="G81"/>
  <c r="I81"/>
  <c r="K81"/>
  <c r="M81"/>
  <c r="E83"/>
  <c r="E84"/>
  <c r="E85"/>
  <c r="E86"/>
  <c r="E88"/>
  <c r="E89"/>
  <c r="E90"/>
  <c r="E91"/>
  <c r="E92"/>
  <c r="G93"/>
  <c r="I93"/>
  <c r="K93"/>
  <c r="M93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9"/>
  <c r="E120"/>
  <c r="E121"/>
  <c r="E122"/>
  <c r="E123"/>
  <c r="G124"/>
  <c r="I124"/>
  <c r="K124"/>
  <c r="M124"/>
  <c r="E126"/>
  <c r="E127"/>
  <c r="E128"/>
  <c r="E129"/>
  <c r="E130"/>
  <c r="E131"/>
  <c r="E132"/>
  <c r="E133"/>
  <c r="E134"/>
  <c r="G135"/>
  <c r="I135"/>
  <c r="K135"/>
  <c r="M135"/>
  <c r="E137"/>
  <c r="E138"/>
  <c r="E139"/>
  <c r="E140"/>
  <c r="E141"/>
  <c r="E142"/>
  <c r="E143"/>
  <c r="E144"/>
  <c r="E145"/>
  <c r="E147"/>
  <c r="E148"/>
  <c r="E149"/>
  <c r="E150"/>
  <c r="E151"/>
  <c r="G152"/>
  <c r="I152"/>
  <c r="K152"/>
  <c r="M152"/>
  <c r="E154"/>
  <c r="E155"/>
  <c r="E156"/>
  <c r="E157"/>
  <c r="E158"/>
  <c r="E159"/>
  <c r="E160"/>
  <c r="E161"/>
  <c r="E162"/>
  <c r="E163"/>
  <c r="E164"/>
  <c r="E165"/>
  <c r="G166"/>
  <c r="I166"/>
  <c r="K166"/>
  <c r="M166"/>
  <c r="E168"/>
  <c r="E169"/>
  <c r="E170"/>
  <c r="E171"/>
  <c r="E172"/>
  <c r="E173"/>
  <c r="E174"/>
  <c r="E175"/>
  <c r="E176"/>
  <c r="E177"/>
  <c r="E178"/>
  <c r="E179"/>
  <c r="E180"/>
  <c r="E182"/>
  <c r="G210"/>
  <c r="I210"/>
  <c r="K210"/>
  <c r="M210"/>
  <c r="E212"/>
  <c r="E213"/>
  <c r="E214"/>
  <c r="E215"/>
  <c r="E216"/>
  <c r="E217"/>
  <c r="E218"/>
  <c r="E220"/>
  <c r="E221"/>
  <c r="G222"/>
  <c r="I222"/>
  <c r="K222"/>
  <c r="M222"/>
  <c r="E224"/>
  <c r="E225"/>
  <c r="E226"/>
  <c r="E227"/>
  <c r="E228"/>
  <c r="E229"/>
  <c r="E230"/>
  <c r="E231"/>
  <c r="E232"/>
  <c r="E233"/>
  <c r="E234"/>
  <c r="E235"/>
  <c r="E236"/>
  <c r="E237"/>
  <c r="E239"/>
  <c r="G314"/>
  <c r="I314"/>
  <c r="K314"/>
  <c r="M314"/>
  <c r="E316"/>
  <c r="E317"/>
  <c r="E318"/>
  <c r="E319"/>
  <c r="E320"/>
  <c r="E321"/>
  <c r="E322"/>
  <c r="E324"/>
  <c r="G325"/>
  <c r="I325"/>
  <c r="K325"/>
  <c r="M325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G373"/>
  <c r="I373"/>
  <c r="K373"/>
  <c r="E375"/>
  <c r="E376"/>
  <c r="E377"/>
  <c r="G378"/>
  <c r="I378"/>
  <c r="K378"/>
  <c r="M378"/>
  <c r="E380"/>
  <c r="E381"/>
  <c r="E382"/>
  <c r="E383"/>
  <c r="E384"/>
  <c r="E385"/>
  <c r="E386"/>
  <c r="E388"/>
  <c r="E389"/>
  <c r="E390"/>
  <c r="E391"/>
  <c r="E392"/>
  <c r="E393"/>
  <c r="G394"/>
  <c r="I394"/>
  <c r="K394"/>
  <c r="M394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G418"/>
  <c r="I418"/>
  <c r="K418"/>
  <c r="M418"/>
  <c r="E420"/>
  <c r="E421"/>
  <c r="E422"/>
  <c r="G423"/>
  <c r="I423"/>
  <c r="K423"/>
  <c r="M423"/>
  <c r="E424"/>
  <c r="E425"/>
  <c r="E426"/>
  <c r="E427"/>
  <c r="E428"/>
  <c r="E429"/>
  <c r="E430"/>
  <c r="E431"/>
  <c r="E432"/>
  <c r="E433"/>
  <c r="E434"/>
  <c r="E435"/>
  <c r="E436"/>
  <c r="E437"/>
  <c r="E438"/>
  <c r="E440"/>
  <c r="E441"/>
  <c r="E442"/>
  <c r="E443"/>
  <c r="E444"/>
  <c r="D23" i="4"/>
  <c r="M23"/>
  <c r="P23"/>
  <c r="P22" s="1"/>
  <c r="Q23"/>
  <c r="Q22" s="1"/>
  <c r="F25"/>
  <c r="G25"/>
  <c r="H25"/>
  <c r="I25"/>
  <c r="J25"/>
  <c r="K25"/>
  <c r="O25" s="1"/>
  <c r="L25"/>
  <c r="M25"/>
  <c r="D27"/>
  <c r="E27"/>
  <c r="T27" s="1"/>
  <c r="O27"/>
  <c r="D29"/>
  <c r="E29"/>
  <c r="N29" s="1"/>
  <c r="O29"/>
  <c r="D31"/>
  <c r="E31"/>
  <c r="R31" s="1"/>
  <c r="O31"/>
  <c r="S31"/>
  <c r="D33"/>
  <c r="E33"/>
  <c r="O33"/>
  <c r="S33"/>
  <c r="D35"/>
  <c r="E35"/>
  <c r="N35" s="1"/>
  <c r="O35"/>
  <c r="S35"/>
  <c r="D37"/>
  <c r="E37"/>
  <c r="N37" s="1"/>
  <c r="O37"/>
  <c r="D38"/>
  <c r="E38"/>
  <c r="N38" s="1"/>
  <c r="O38"/>
  <c r="S38"/>
  <c r="D40"/>
  <c r="E40"/>
  <c r="O40"/>
  <c r="F41"/>
  <c r="G41"/>
  <c r="H41"/>
  <c r="I41"/>
  <c r="J41"/>
  <c r="K41"/>
  <c r="O41" s="1"/>
  <c r="L41"/>
  <c r="M41"/>
  <c r="D44"/>
  <c r="R44" s="1"/>
  <c r="E44"/>
  <c r="S44" s="1"/>
  <c r="O44"/>
  <c r="D46"/>
  <c r="E46"/>
  <c r="N46" s="1"/>
  <c r="O46"/>
  <c r="S46"/>
  <c r="D49"/>
  <c r="E49"/>
  <c r="N49" s="1"/>
  <c r="O49"/>
  <c r="S49"/>
  <c r="F50"/>
  <c r="G50"/>
  <c r="H50"/>
  <c r="I50"/>
  <c r="J50"/>
  <c r="K50"/>
  <c r="O50" s="1"/>
  <c r="L50"/>
  <c r="M50"/>
  <c r="P50"/>
  <c r="Q50"/>
  <c r="D52"/>
  <c r="R52" s="1"/>
  <c r="E52"/>
  <c r="S52" s="1"/>
  <c r="O52"/>
  <c r="D54"/>
  <c r="E54"/>
  <c r="N54" s="1"/>
  <c r="O54"/>
  <c r="D56"/>
  <c r="R56" s="1"/>
  <c r="E56"/>
  <c r="N56" s="1"/>
  <c r="O56"/>
  <c r="F57"/>
  <c r="G57"/>
  <c r="H57"/>
  <c r="I57"/>
  <c r="J57"/>
  <c r="K57"/>
  <c r="L57"/>
  <c r="M57"/>
  <c r="O57"/>
  <c r="D59"/>
  <c r="E59"/>
  <c r="S59" s="1"/>
  <c r="O59"/>
  <c r="T59"/>
  <c r="D60"/>
  <c r="E60"/>
  <c r="O60"/>
  <c r="D61"/>
  <c r="R61" s="1"/>
  <c r="E61"/>
  <c r="N61" s="1"/>
  <c r="O61"/>
  <c r="D62"/>
  <c r="E62"/>
  <c r="T62" s="1"/>
  <c r="O62"/>
  <c r="D64"/>
  <c r="R64" s="1"/>
  <c r="E64"/>
  <c r="N64" s="1"/>
  <c r="O64"/>
  <c r="T64"/>
  <c r="F65"/>
  <c r="G65"/>
  <c r="H65"/>
  <c r="I65"/>
  <c r="J65"/>
  <c r="K65"/>
  <c r="O65" s="1"/>
  <c r="L65"/>
  <c r="D67"/>
  <c r="D65" s="1"/>
  <c r="E67"/>
  <c r="S67" s="1"/>
  <c r="O67"/>
  <c r="T67"/>
  <c r="D69"/>
  <c r="E69"/>
  <c r="N69" s="1"/>
  <c r="O69"/>
  <c r="F70"/>
  <c r="G70"/>
  <c r="H70"/>
  <c r="I70"/>
  <c r="J70"/>
  <c r="K70"/>
  <c r="O70" s="1"/>
  <c r="L70"/>
  <c r="D72"/>
  <c r="E72"/>
  <c r="N72" s="1"/>
  <c r="O72"/>
  <c r="D73"/>
  <c r="E73"/>
  <c r="N73" s="1"/>
  <c r="O73"/>
  <c r="S73"/>
  <c r="D74"/>
  <c r="E74"/>
  <c r="O74"/>
  <c r="T74"/>
  <c r="D75"/>
  <c r="E75"/>
  <c r="N75" s="1"/>
  <c r="O75"/>
  <c r="D76"/>
  <c r="E76"/>
  <c r="N76" s="1"/>
  <c r="O76"/>
  <c r="S76"/>
  <c r="D77"/>
  <c r="E77"/>
  <c r="O77"/>
  <c r="T77"/>
  <c r="D78"/>
  <c r="E78"/>
  <c r="N78" s="1"/>
  <c r="O78"/>
  <c r="D79"/>
  <c r="E79"/>
  <c r="O79"/>
  <c r="D80"/>
  <c r="E80"/>
  <c r="N80" s="1"/>
  <c r="O80"/>
  <c r="D81"/>
  <c r="E81"/>
  <c r="O81"/>
  <c r="D82"/>
  <c r="E82"/>
  <c r="O82"/>
  <c r="N83"/>
  <c r="O83"/>
  <c r="R83"/>
  <c r="S83"/>
  <c r="R84"/>
  <c r="S84"/>
  <c r="R85"/>
  <c r="S85"/>
  <c r="D86"/>
  <c r="E86"/>
  <c r="O86"/>
  <c r="D87"/>
  <c r="E87"/>
  <c r="O87"/>
  <c r="D88"/>
  <c r="E88"/>
  <c r="O88"/>
  <c r="D89"/>
  <c r="E89"/>
  <c r="N89" s="1"/>
  <c r="O89"/>
  <c r="D90"/>
  <c r="E90"/>
  <c r="S90" s="1"/>
  <c r="O90"/>
  <c r="D91"/>
  <c r="E91"/>
  <c r="N91" s="1"/>
  <c r="O91"/>
  <c r="S91"/>
  <c r="R92"/>
  <c r="S92"/>
  <c r="D93"/>
  <c r="E93"/>
  <c r="S93" s="1"/>
  <c r="O93"/>
  <c r="F94"/>
  <c r="G94"/>
  <c r="H94"/>
  <c r="I94"/>
  <c r="J94"/>
  <c r="K94"/>
  <c r="O94" s="1"/>
  <c r="L94"/>
  <c r="M94"/>
  <c r="R95"/>
  <c r="S95"/>
  <c r="D96"/>
  <c r="E96"/>
  <c r="S96" s="1"/>
  <c r="O96"/>
  <c r="D97"/>
  <c r="E97"/>
  <c r="R97" s="1"/>
  <c r="O97"/>
  <c r="D98"/>
  <c r="E98"/>
  <c r="N98" s="1"/>
  <c r="O98"/>
  <c r="D99"/>
  <c r="E99"/>
  <c r="N99"/>
  <c r="O99"/>
  <c r="S99"/>
  <c r="D100"/>
  <c r="E100"/>
  <c r="N100" s="1"/>
  <c r="O100"/>
  <c r="R101"/>
  <c r="S101"/>
  <c r="D102"/>
  <c r="E102"/>
  <c r="T102" s="1"/>
  <c r="O102"/>
  <c r="D103"/>
  <c r="R103" s="1"/>
  <c r="E103"/>
  <c r="N103" s="1"/>
  <c r="O103"/>
  <c r="N104"/>
  <c r="O104"/>
  <c r="R104"/>
  <c r="S104"/>
  <c r="D105"/>
  <c r="E105"/>
  <c r="T105" s="1"/>
  <c r="O105"/>
  <c r="D106"/>
  <c r="E106"/>
  <c r="N106" s="1"/>
  <c r="O106"/>
  <c r="D107"/>
  <c r="E107"/>
  <c r="N107" s="1"/>
  <c r="O107"/>
  <c r="D108"/>
  <c r="E108"/>
  <c r="N108" s="1"/>
  <c r="O108"/>
  <c r="D109"/>
  <c r="E109"/>
  <c r="N109" s="1"/>
  <c r="O109"/>
  <c r="D110"/>
  <c r="E110"/>
  <c r="N110" s="1"/>
  <c r="O110"/>
  <c r="D111"/>
  <c r="R111" s="1"/>
  <c r="E111"/>
  <c r="S111" s="1"/>
  <c r="O111"/>
  <c r="D112"/>
  <c r="E112"/>
  <c r="O112"/>
  <c r="D113"/>
  <c r="E113"/>
  <c r="N113" s="1"/>
  <c r="O113"/>
  <c r="D114"/>
  <c r="E114"/>
  <c r="N114" s="1"/>
  <c r="O114"/>
  <c r="D115"/>
  <c r="E115"/>
  <c r="N115" s="1"/>
  <c r="O115"/>
  <c r="D116"/>
  <c r="E116"/>
  <c r="N116" s="1"/>
  <c r="O116"/>
  <c r="R117"/>
  <c r="S117"/>
  <c r="D118"/>
  <c r="E118"/>
  <c r="O118"/>
  <c r="D119"/>
  <c r="R119" s="1"/>
  <c r="E119"/>
  <c r="S119" s="1"/>
  <c r="O119"/>
  <c r="D120"/>
  <c r="E120"/>
  <c r="O120"/>
  <c r="R121"/>
  <c r="S121"/>
  <c r="D122"/>
  <c r="R122" s="1"/>
  <c r="E122"/>
  <c r="N122" s="1"/>
  <c r="O122"/>
  <c r="D123"/>
  <c r="E123"/>
  <c r="O123"/>
  <c r="D124"/>
  <c r="E124"/>
  <c r="S124" s="1"/>
  <c r="O124"/>
  <c r="D125"/>
  <c r="E125"/>
  <c r="O125"/>
  <c r="D126"/>
  <c r="E126"/>
  <c r="O126"/>
  <c r="S126"/>
  <c r="D127"/>
  <c r="E127"/>
  <c r="N127" s="1"/>
  <c r="O127"/>
  <c r="S127"/>
  <c r="D128"/>
  <c r="E128"/>
  <c r="N128" s="1"/>
  <c r="O128"/>
  <c r="R128"/>
  <c r="S128"/>
  <c r="D129"/>
  <c r="E129"/>
  <c r="N129" s="1"/>
  <c r="O129"/>
  <c r="D130"/>
  <c r="R130" s="1"/>
  <c r="E130"/>
  <c r="N130" s="1"/>
  <c r="O130"/>
  <c r="D131"/>
  <c r="E131"/>
  <c r="O131"/>
  <c r="D132"/>
  <c r="E132"/>
  <c r="S132" s="1"/>
  <c r="O132"/>
  <c r="D133"/>
  <c r="E133"/>
  <c r="O133"/>
  <c r="R134"/>
  <c r="S134"/>
  <c r="D135"/>
  <c r="E135"/>
  <c r="N135" s="1"/>
  <c r="O135"/>
  <c r="D136"/>
  <c r="E136"/>
  <c r="O136"/>
  <c r="R137"/>
  <c r="S137"/>
  <c r="D138"/>
  <c r="E138"/>
  <c r="N138" s="1"/>
  <c r="O138"/>
  <c r="D139"/>
  <c r="E139"/>
  <c r="O139"/>
  <c r="D140"/>
  <c r="E140"/>
  <c r="N140" s="1"/>
  <c r="O140"/>
  <c r="D141"/>
  <c r="E141"/>
  <c r="N141" s="1"/>
  <c r="O141"/>
  <c r="D142"/>
  <c r="E142"/>
  <c r="O142"/>
  <c r="D143"/>
  <c r="E143"/>
  <c r="S143" s="1"/>
  <c r="O143"/>
  <c r="D144"/>
  <c r="E144"/>
  <c r="O144"/>
  <c r="D145"/>
  <c r="E145"/>
  <c r="S145" s="1"/>
  <c r="O145"/>
  <c r="R146"/>
  <c r="S146"/>
  <c r="D147"/>
  <c r="E147"/>
  <c r="O147"/>
  <c r="D148"/>
  <c r="E148"/>
  <c r="P148" s="1"/>
  <c r="O148"/>
  <c r="Q148"/>
  <c r="F149"/>
  <c r="G149"/>
  <c r="H149"/>
  <c r="I149"/>
  <c r="J149"/>
  <c r="K149"/>
  <c r="L149"/>
  <c r="M149"/>
  <c r="P149"/>
  <c r="Q149"/>
  <c r="R150"/>
  <c r="S150"/>
  <c r="R151"/>
  <c r="S151"/>
  <c r="R152"/>
  <c r="S152"/>
  <c r="D153"/>
  <c r="E153"/>
  <c r="N153" s="1"/>
  <c r="O153"/>
  <c r="R154"/>
  <c r="S154"/>
  <c r="D155"/>
  <c r="E155"/>
  <c r="S155" s="1"/>
  <c r="O155"/>
  <c r="R156"/>
  <c r="S156"/>
  <c r="D157"/>
  <c r="R157" s="1"/>
  <c r="E157"/>
  <c r="S157" s="1"/>
  <c r="O157"/>
  <c r="R158"/>
  <c r="S158"/>
  <c r="D159"/>
  <c r="E159"/>
  <c r="N159" s="1"/>
  <c r="O159"/>
  <c r="R160"/>
  <c r="S160"/>
  <c r="D161"/>
  <c r="E161"/>
  <c r="O161"/>
  <c r="D162"/>
  <c r="E162"/>
  <c r="N162" s="1"/>
  <c r="O162"/>
  <c r="R163"/>
  <c r="S163"/>
  <c r="D164"/>
  <c r="E164"/>
  <c r="O164"/>
  <c r="R165"/>
  <c r="S165"/>
  <c r="D166"/>
  <c r="E166"/>
  <c r="N166" s="1"/>
  <c r="O166"/>
  <c r="S166"/>
  <c r="D167"/>
  <c r="R167" s="1"/>
  <c r="E167"/>
  <c r="N167" s="1"/>
  <c r="O167"/>
  <c r="S167"/>
  <c r="D168"/>
  <c r="E168"/>
  <c r="O168"/>
  <c r="D169"/>
  <c r="R169" s="1"/>
  <c r="E169"/>
  <c r="S169" s="1"/>
  <c r="O169"/>
  <c r="D170"/>
  <c r="E170"/>
  <c r="O170"/>
  <c r="F171"/>
  <c r="G171"/>
  <c r="H171"/>
  <c r="I171"/>
  <c r="J171"/>
  <c r="K171"/>
  <c r="O171" s="1"/>
  <c r="L171"/>
  <c r="M171"/>
  <c r="P171"/>
  <c r="Q171"/>
  <c r="R172"/>
  <c r="S172"/>
  <c r="R173"/>
  <c r="S173"/>
  <c r="D174"/>
  <c r="E174"/>
  <c r="S174" s="1"/>
  <c r="O174"/>
  <c r="D175"/>
  <c r="E175"/>
  <c r="N175" s="1"/>
  <c r="O175"/>
  <c r="D176"/>
  <c r="E176"/>
  <c r="D177"/>
  <c r="R177" s="1"/>
  <c r="E177"/>
  <c r="O177"/>
  <c r="S177"/>
  <c r="R178"/>
  <c r="S178"/>
  <c r="D179"/>
  <c r="E179"/>
  <c r="N179" s="1"/>
  <c r="O179"/>
  <c r="D180"/>
  <c r="E180"/>
  <c r="N180" s="1"/>
  <c r="O180"/>
  <c r="R181"/>
  <c r="S181"/>
  <c r="D182"/>
  <c r="E182"/>
  <c r="N182" s="1"/>
  <c r="O182"/>
  <c r="D183"/>
  <c r="E183"/>
  <c r="O183"/>
  <c r="D184"/>
  <c r="E184"/>
  <c r="N184" s="1"/>
  <c r="O184"/>
  <c r="R185"/>
  <c r="S185"/>
  <c r="D186"/>
  <c r="E186"/>
  <c r="O186"/>
  <c r="S186"/>
  <c r="D187"/>
  <c r="E187"/>
  <c r="N187" s="1"/>
  <c r="O187"/>
  <c r="S187"/>
  <c r="R188"/>
  <c r="S188"/>
  <c r="D189"/>
  <c r="E189"/>
  <c r="N189" s="1"/>
  <c r="O189"/>
  <c r="R190"/>
  <c r="S190"/>
  <c r="D191"/>
  <c r="R191" s="1"/>
  <c r="E191"/>
  <c r="O191"/>
  <c r="R192"/>
  <c r="S192"/>
  <c r="D193"/>
  <c r="E193"/>
  <c r="N193" s="1"/>
  <c r="O193"/>
  <c r="R194"/>
  <c r="S194"/>
  <c r="D195"/>
  <c r="E195"/>
  <c r="O195"/>
  <c r="S195"/>
  <c r="R196"/>
  <c r="S196"/>
  <c r="D197"/>
  <c r="E197"/>
  <c r="O197"/>
  <c r="D198"/>
  <c r="E198"/>
  <c r="N198" s="1"/>
  <c r="O198"/>
  <c r="D199"/>
  <c r="E199"/>
  <c r="R199" s="1"/>
  <c r="O199"/>
  <c r="D200"/>
  <c r="E200"/>
  <c r="N200" s="1"/>
  <c r="O200"/>
  <c r="S200"/>
  <c r="D201"/>
  <c r="E201"/>
  <c r="N201" s="1"/>
  <c r="O201"/>
  <c r="S201"/>
  <c r="D202"/>
  <c r="E202"/>
  <c r="O202"/>
  <c r="F203"/>
  <c r="G203"/>
  <c r="H203"/>
  <c r="I203"/>
  <c r="J203"/>
  <c r="K203"/>
  <c r="L203"/>
  <c r="M203"/>
  <c r="O203"/>
  <c r="R204"/>
  <c r="S204"/>
  <c r="D205"/>
  <c r="E205"/>
  <c r="O205"/>
  <c r="D206"/>
  <c r="E206"/>
  <c r="T206" s="1"/>
  <c r="O206"/>
  <c r="D207"/>
  <c r="E207"/>
  <c r="N207" s="1"/>
  <c r="O207"/>
  <c r="D208"/>
  <c r="E208"/>
  <c r="N208" s="1"/>
  <c r="O208"/>
  <c r="D209"/>
  <c r="E209"/>
  <c r="N209" s="1"/>
  <c r="O209"/>
  <c r="R210"/>
  <c r="S210"/>
  <c r="D211"/>
  <c r="E211"/>
  <c r="N211" s="1"/>
  <c r="O211"/>
  <c r="S211"/>
  <c r="T211"/>
  <c r="R212"/>
  <c r="S212"/>
  <c r="D213"/>
  <c r="E213"/>
  <c r="O213"/>
  <c r="D214"/>
  <c r="E214"/>
  <c r="S214" s="1"/>
  <c r="O214"/>
  <c r="D215"/>
  <c r="E215"/>
  <c r="O215"/>
  <c r="D216"/>
  <c r="E216"/>
  <c r="O216"/>
  <c r="R217"/>
  <c r="S217"/>
  <c r="D218"/>
  <c r="E218"/>
  <c r="O218"/>
  <c r="N219"/>
  <c r="O219"/>
  <c r="R219"/>
  <c r="S219"/>
  <c r="D220"/>
  <c r="E220"/>
  <c r="O220"/>
  <c r="N221"/>
  <c r="O221"/>
  <c r="R221"/>
  <c r="S221"/>
  <c r="D222"/>
  <c r="E222"/>
  <c r="O222"/>
  <c r="N223"/>
  <c r="O223"/>
  <c r="R223"/>
  <c r="S223"/>
  <c r="D224"/>
  <c r="E224"/>
  <c r="R224" s="1"/>
  <c r="O224"/>
  <c r="D225"/>
  <c r="E225"/>
  <c r="N225" s="1"/>
  <c r="O225"/>
  <c r="D226"/>
  <c r="E226"/>
  <c r="N226" s="1"/>
  <c r="O226"/>
  <c r="S226"/>
  <c r="T226"/>
  <c r="D227"/>
  <c r="E227"/>
  <c r="N227" s="1"/>
  <c r="O227"/>
  <c r="D228"/>
  <c r="E228"/>
  <c r="R228" s="1"/>
  <c r="O228"/>
  <c r="S228"/>
  <c r="F229"/>
  <c r="G229"/>
  <c r="H229"/>
  <c r="I229"/>
  <c r="J229"/>
  <c r="K229"/>
  <c r="O229" s="1"/>
  <c r="L229"/>
  <c r="M229"/>
  <c r="N230"/>
  <c r="O230"/>
  <c r="R230"/>
  <c r="S230"/>
  <c r="D231"/>
  <c r="E231"/>
  <c r="O231"/>
  <c r="S231"/>
  <c r="D232"/>
  <c r="E232"/>
  <c r="O232"/>
  <c r="D233"/>
  <c r="E233"/>
  <c r="S233" s="1"/>
  <c r="O233"/>
  <c r="N234"/>
  <c r="O234"/>
  <c r="R234"/>
  <c r="S234"/>
  <c r="D235"/>
  <c r="E235"/>
  <c r="O235"/>
  <c r="N236"/>
  <c r="O236"/>
  <c r="R236"/>
  <c r="S236"/>
  <c r="D237"/>
  <c r="E237"/>
  <c r="R237" s="1"/>
  <c r="O237"/>
  <c r="D238"/>
  <c r="E238"/>
  <c r="N238" s="1"/>
  <c r="O238"/>
  <c r="D239"/>
  <c r="E239"/>
  <c r="R239" s="1"/>
  <c r="O239"/>
  <c r="N240"/>
  <c r="O240"/>
  <c r="R240"/>
  <c r="S240"/>
  <c r="D241"/>
  <c r="E241"/>
  <c r="N241" s="1"/>
  <c r="O241"/>
  <c r="N242"/>
  <c r="O242"/>
  <c r="R242"/>
  <c r="S242"/>
  <c r="D243"/>
  <c r="R243" s="1"/>
  <c r="E243"/>
  <c r="N243" s="1"/>
  <c r="O243"/>
  <c r="S243"/>
  <c r="T243"/>
  <c r="F244"/>
  <c r="G244"/>
  <c r="H244"/>
  <c r="I244"/>
  <c r="J244"/>
  <c r="L244"/>
  <c r="M244"/>
  <c r="R245"/>
  <c r="S245"/>
  <c r="D246"/>
  <c r="E246"/>
  <c r="S246" s="1"/>
  <c r="O246"/>
  <c r="D247"/>
  <c r="E247"/>
  <c r="N247" s="1"/>
  <c r="O247"/>
  <c r="D248"/>
  <c r="E248"/>
  <c r="O248"/>
  <c r="D249"/>
  <c r="E249"/>
  <c r="S249" s="1"/>
  <c r="O249"/>
  <c r="D250"/>
  <c r="E250"/>
  <c r="O250"/>
  <c r="D251"/>
  <c r="E251"/>
  <c r="R251" s="1"/>
  <c r="O251"/>
  <c r="D252"/>
  <c r="E252"/>
  <c r="N252" s="1"/>
  <c r="O252"/>
  <c r="D253"/>
  <c r="E253"/>
  <c r="N253" s="1"/>
  <c r="O253"/>
  <c r="D254"/>
  <c r="E254"/>
  <c r="R254" s="1"/>
  <c r="O254"/>
  <c r="D255"/>
  <c r="E255"/>
  <c r="N255" s="1"/>
  <c r="O255"/>
  <c r="D256"/>
  <c r="E256"/>
  <c r="N256" s="1"/>
  <c r="O256"/>
  <c r="S256"/>
  <c r="R257"/>
  <c r="S257"/>
  <c r="D258"/>
  <c r="E258"/>
  <c r="N258" s="1"/>
  <c r="O258"/>
  <c r="D259"/>
  <c r="R259" s="1"/>
  <c r="E259"/>
  <c r="N259" s="1"/>
  <c r="O259"/>
  <c r="S259"/>
  <c r="D260"/>
  <c r="E260"/>
  <c r="N260" s="1"/>
  <c r="O260"/>
  <c r="N261"/>
  <c r="O261"/>
  <c r="R261"/>
  <c r="S261"/>
  <c r="D262"/>
  <c r="E262"/>
  <c r="N262" s="1"/>
  <c r="O262"/>
  <c r="D263"/>
  <c r="E263"/>
  <c r="O263"/>
  <c r="R265"/>
  <c r="S265"/>
  <c r="D266"/>
  <c r="K266"/>
  <c r="O266" s="1"/>
  <c r="D267"/>
  <c r="R267" s="1"/>
  <c r="E267"/>
  <c r="N267" s="1"/>
  <c r="O267"/>
  <c r="D268"/>
  <c r="E268"/>
  <c r="O268"/>
  <c r="D269"/>
  <c r="E269"/>
  <c r="S269" s="1"/>
  <c r="O269"/>
  <c r="N270"/>
  <c r="O270"/>
  <c r="R270"/>
  <c r="S270"/>
  <c r="D271"/>
  <c r="E271"/>
  <c r="O271"/>
  <c r="D272"/>
  <c r="K272"/>
  <c r="E272" s="1"/>
  <c r="D273"/>
  <c r="E273"/>
  <c r="R273" s="1"/>
  <c r="O273"/>
  <c r="D274"/>
  <c r="E274"/>
  <c r="N274" s="1"/>
  <c r="O274"/>
  <c r="S274"/>
  <c r="D275"/>
  <c r="E275"/>
  <c r="N275" s="1"/>
  <c r="O275"/>
  <c r="S275"/>
  <c r="D276"/>
  <c r="E276"/>
  <c r="O276"/>
  <c r="D277"/>
  <c r="R277" s="1"/>
  <c r="E277"/>
  <c r="S277" s="1"/>
  <c r="O277"/>
  <c r="D278"/>
  <c r="E278"/>
  <c r="O278"/>
  <c r="D279"/>
  <c r="E279"/>
  <c r="R279" s="1"/>
  <c r="O279"/>
  <c r="D280"/>
  <c r="E280"/>
  <c r="N280" s="1"/>
  <c r="O280"/>
  <c r="D281"/>
  <c r="E281"/>
  <c r="N281" s="1"/>
  <c r="O281"/>
  <c r="S281"/>
  <c r="D282"/>
  <c r="E282"/>
  <c r="N282" s="1"/>
  <c r="O282"/>
  <c r="S282"/>
  <c r="N283"/>
  <c r="O283"/>
  <c r="R283"/>
  <c r="S283"/>
  <c r="D284"/>
  <c r="E284"/>
  <c r="N284" s="1"/>
  <c r="O284"/>
  <c r="S284"/>
  <c r="R285"/>
  <c r="S285"/>
  <c r="D286"/>
  <c r="E286"/>
  <c r="O286"/>
  <c r="D287"/>
  <c r="E287"/>
  <c r="N287" s="1"/>
  <c r="O287"/>
  <c r="N288"/>
  <c r="O288"/>
  <c r="R288"/>
  <c r="S288"/>
  <c r="D289"/>
  <c r="E289"/>
  <c r="N289" s="1"/>
  <c r="O289"/>
  <c r="S289"/>
  <c r="N290"/>
  <c r="O290"/>
  <c r="R290"/>
  <c r="S290"/>
  <c r="D291"/>
  <c r="E291"/>
  <c r="N291" s="1"/>
  <c r="O291"/>
  <c r="N292"/>
  <c r="O292"/>
  <c r="R292"/>
  <c r="S292"/>
  <c r="D293"/>
  <c r="R293" s="1"/>
  <c r="E293"/>
  <c r="N293" s="1"/>
  <c r="O293"/>
  <c r="D294"/>
  <c r="E294"/>
  <c r="O294"/>
  <c r="D295"/>
  <c r="E295"/>
  <c r="O295"/>
  <c r="S295"/>
  <c r="D296"/>
  <c r="E296"/>
  <c r="O296"/>
  <c r="D297"/>
  <c r="E297"/>
  <c r="O297"/>
  <c r="S297"/>
  <c r="D298"/>
  <c r="E298"/>
  <c r="N298" s="1"/>
  <c r="O298"/>
  <c r="S298"/>
  <c r="R299"/>
  <c r="S299"/>
  <c r="D300"/>
  <c r="E300"/>
  <c r="S300" s="1"/>
  <c r="O300"/>
  <c r="D301"/>
  <c r="E301"/>
  <c r="O301"/>
  <c r="D302"/>
  <c r="E302"/>
  <c r="O302"/>
  <c r="S302"/>
  <c r="D303"/>
  <c r="E303"/>
  <c r="N303" s="1"/>
  <c r="O303"/>
  <c r="S303"/>
  <c r="D304"/>
  <c r="E304"/>
  <c r="R304" s="1"/>
  <c r="O304"/>
  <c r="S304"/>
  <c r="F305"/>
  <c r="G305"/>
  <c r="H305"/>
  <c r="I305"/>
  <c r="J305"/>
  <c r="K305"/>
  <c r="L305"/>
  <c r="M305"/>
  <c r="O305"/>
  <c r="R306"/>
  <c r="S306"/>
  <c r="R307"/>
  <c r="S307"/>
  <c r="D308"/>
  <c r="E308"/>
  <c r="O308"/>
  <c r="S308"/>
  <c r="D309"/>
  <c r="E309"/>
  <c r="N309" s="1"/>
  <c r="O309"/>
  <c r="D310"/>
  <c r="E310"/>
  <c r="N310" s="1"/>
  <c r="O310"/>
  <c r="S310"/>
  <c r="D311"/>
  <c r="E311"/>
  <c r="O311"/>
  <c r="D312"/>
  <c r="R312" s="1"/>
  <c r="E312"/>
  <c r="S312" s="1"/>
  <c r="O312"/>
  <c r="D313"/>
  <c r="E313"/>
  <c r="O313"/>
  <c r="R314"/>
  <c r="S314"/>
  <c r="D315"/>
  <c r="R315" s="1"/>
  <c r="E315"/>
  <c r="N315" s="1"/>
  <c r="O315"/>
  <c r="S315"/>
  <c r="R316"/>
  <c r="S316"/>
  <c r="D317"/>
  <c r="E317"/>
  <c r="N317" s="1"/>
  <c r="O317"/>
  <c r="R318"/>
  <c r="S318"/>
  <c r="D319"/>
  <c r="E319"/>
  <c r="O319"/>
  <c r="R320"/>
  <c r="S320"/>
  <c r="D321"/>
  <c r="E321"/>
  <c r="N321" s="1"/>
  <c r="O321"/>
  <c r="S321"/>
  <c r="D322"/>
  <c r="E322"/>
  <c r="N322" s="1"/>
  <c r="O322"/>
  <c r="S322"/>
  <c r="D323"/>
  <c r="R323" s="1"/>
  <c r="E323"/>
  <c r="N323" s="1"/>
  <c r="O323"/>
  <c r="S323"/>
  <c r="R324"/>
  <c r="S324"/>
  <c r="D325"/>
  <c r="E325"/>
  <c r="N325" s="1"/>
  <c r="O325"/>
  <c r="D326"/>
  <c r="E326"/>
  <c r="N326"/>
  <c r="O326"/>
  <c r="R326"/>
  <c r="S326"/>
  <c r="T326"/>
  <c r="R327"/>
  <c r="S327"/>
  <c r="D328"/>
  <c r="E328"/>
  <c r="O328"/>
  <c r="D329"/>
  <c r="E329"/>
  <c r="O329"/>
  <c r="R330"/>
  <c r="S330"/>
  <c r="D331"/>
  <c r="E331"/>
  <c r="N331" s="1"/>
  <c r="O331"/>
  <c r="D332"/>
  <c r="E332"/>
  <c r="N332" s="1"/>
  <c r="O332"/>
  <c r="D333"/>
  <c r="E333"/>
  <c r="O333"/>
  <c r="F334"/>
  <c r="G334"/>
  <c r="H334"/>
  <c r="I334"/>
  <c r="J334"/>
  <c r="K334"/>
  <c r="L334"/>
  <c r="M334"/>
  <c r="O334"/>
  <c r="R335"/>
  <c r="S335"/>
  <c r="D336"/>
  <c r="E336"/>
  <c r="O336"/>
  <c r="R337"/>
  <c r="S337"/>
  <c r="D338"/>
  <c r="R338" s="1"/>
  <c r="E338"/>
  <c r="N338" s="1"/>
  <c r="O338"/>
  <c r="D339"/>
  <c r="E339"/>
  <c r="O339"/>
  <c r="D340"/>
  <c r="E340"/>
  <c r="S340" s="1"/>
  <c r="O340"/>
  <c r="R341"/>
  <c r="S341"/>
  <c r="D342"/>
  <c r="E342"/>
  <c r="N342" s="1"/>
  <c r="O342"/>
  <c r="S342"/>
  <c r="R343"/>
  <c r="S343"/>
  <c r="D344"/>
  <c r="E344"/>
  <c r="R344" s="1"/>
  <c r="O344"/>
  <c r="E345"/>
  <c r="R345" s="1"/>
  <c r="S345"/>
  <c r="R346"/>
  <c r="S346"/>
  <c r="D347"/>
  <c r="E347"/>
  <c r="R347" s="1"/>
  <c r="O347"/>
  <c r="D348"/>
  <c r="E348"/>
  <c r="N348" s="1"/>
  <c r="O348"/>
  <c r="D349"/>
  <c r="E349"/>
  <c r="R349" s="1"/>
  <c r="O349"/>
  <c r="R350"/>
  <c r="S350"/>
  <c r="D351"/>
  <c r="E351"/>
  <c r="O351"/>
  <c r="D352"/>
  <c r="E352"/>
  <c r="O352"/>
  <c r="F353"/>
  <c r="G353"/>
  <c r="H353"/>
  <c r="I353"/>
  <c r="J353"/>
  <c r="L353"/>
  <c r="M353"/>
  <c r="N354"/>
  <c r="O354"/>
  <c r="R354"/>
  <c r="S354"/>
  <c r="D355"/>
  <c r="E355"/>
  <c r="S355" s="1"/>
  <c r="O355"/>
  <c r="D356"/>
  <c r="E356"/>
  <c r="N356" s="1"/>
  <c r="O356"/>
  <c r="D357"/>
  <c r="E357"/>
  <c r="O357"/>
  <c r="D358"/>
  <c r="R358" s="1"/>
  <c r="E358"/>
  <c r="S358" s="1"/>
  <c r="O358"/>
  <c r="D359"/>
  <c r="K359"/>
  <c r="O359" s="1"/>
  <c r="D360"/>
  <c r="E360"/>
  <c r="N360" s="1"/>
  <c r="O360"/>
  <c r="D361"/>
  <c r="E361"/>
  <c r="R361" s="1"/>
  <c r="O361"/>
  <c r="R362"/>
  <c r="S362"/>
  <c r="D363"/>
  <c r="E363"/>
  <c r="R363" s="1"/>
  <c r="O363"/>
  <c r="S363"/>
  <c r="D364"/>
  <c r="E364"/>
  <c r="N364" s="1"/>
  <c r="O364"/>
  <c r="D365"/>
  <c r="K365"/>
  <c r="E365" s="1"/>
  <c r="N365" s="1"/>
  <c r="R366"/>
  <c r="S366"/>
  <c r="D367"/>
  <c r="E367"/>
  <c r="O367"/>
  <c r="D368"/>
  <c r="E368"/>
  <c r="S368" s="1"/>
  <c r="O368"/>
  <c r="D369"/>
  <c r="E369"/>
  <c r="O369"/>
  <c r="N370"/>
  <c r="O370"/>
  <c r="R370"/>
  <c r="S370"/>
  <c r="D371"/>
  <c r="E371"/>
  <c r="R371" s="1"/>
  <c r="O371"/>
  <c r="D372"/>
  <c r="E372"/>
  <c r="N372" s="1"/>
  <c r="O372"/>
  <c r="D373"/>
  <c r="E373"/>
  <c r="N373" s="1"/>
  <c r="O373"/>
  <c r="D374"/>
  <c r="E374"/>
  <c r="N374" s="1"/>
  <c r="O374"/>
  <c r="N375"/>
  <c r="O375"/>
  <c r="R375"/>
  <c r="S375"/>
  <c r="D376"/>
  <c r="R376" s="1"/>
  <c r="K376"/>
  <c r="E376" s="1"/>
  <c r="N377"/>
  <c r="O377"/>
  <c r="R377"/>
  <c r="S377"/>
  <c r="D378"/>
  <c r="R378" s="1"/>
  <c r="E378"/>
  <c r="O378"/>
  <c r="D379"/>
  <c r="E379"/>
  <c r="O379"/>
  <c r="D380"/>
  <c r="E380"/>
  <c r="O380"/>
  <c r="D381"/>
  <c r="E381"/>
  <c r="N381" s="1"/>
  <c r="O381"/>
  <c r="N382"/>
  <c r="O382"/>
  <c r="R382"/>
  <c r="S382"/>
  <c r="D383"/>
  <c r="R383" s="1"/>
  <c r="E383"/>
  <c r="N383"/>
  <c r="O383"/>
  <c r="S383"/>
  <c r="T383"/>
  <c r="D384"/>
  <c r="E384"/>
  <c r="N384" s="1"/>
  <c r="O384"/>
  <c r="D385"/>
  <c r="E385"/>
  <c r="N385" s="1"/>
  <c r="O385"/>
  <c r="D386"/>
  <c r="E386"/>
  <c r="O386"/>
  <c r="D387"/>
  <c r="R387" s="1"/>
  <c r="E387"/>
  <c r="O387"/>
  <c r="S387"/>
  <c r="N388"/>
  <c r="O388"/>
  <c r="R388"/>
  <c r="S388"/>
  <c r="D389"/>
  <c r="E389"/>
  <c r="O389"/>
  <c r="D390"/>
  <c r="E390"/>
  <c r="R390" s="1"/>
  <c r="O390"/>
  <c r="D391"/>
  <c r="E391"/>
  <c r="N391" s="1"/>
  <c r="O391"/>
  <c r="N392"/>
  <c r="O392"/>
  <c r="R392"/>
  <c r="S392"/>
  <c r="D393"/>
  <c r="E393"/>
  <c r="N393" s="1"/>
  <c r="O393"/>
  <c r="N394"/>
  <c r="O394"/>
  <c r="R394"/>
  <c r="S394"/>
  <c r="D395"/>
  <c r="E395"/>
  <c r="N395" s="1"/>
  <c r="O395"/>
  <c r="N396"/>
  <c r="O396"/>
  <c r="R396"/>
  <c r="S396"/>
  <c r="D397"/>
  <c r="R397" s="1"/>
  <c r="E397"/>
  <c r="N397" s="1"/>
  <c r="O397"/>
  <c r="S397"/>
  <c r="R398"/>
  <c r="S398"/>
  <c r="E399"/>
  <c r="R399" s="1"/>
  <c r="E400"/>
  <c r="N401"/>
  <c r="O401"/>
  <c r="R401"/>
  <c r="S401"/>
  <c r="D402"/>
  <c r="E402"/>
  <c r="O402"/>
  <c r="D403"/>
  <c r="E403"/>
  <c r="O403"/>
  <c r="D404"/>
  <c r="E404"/>
  <c r="N404" s="1"/>
  <c r="O404"/>
  <c r="S404"/>
  <c r="D405"/>
  <c r="E405"/>
  <c r="N405" s="1"/>
  <c r="O405"/>
  <c r="S405"/>
  <c r="D406"/>
  <c r="E406"/>
  <c r="N406" s="1"/>
  <c r="O406"/>
  <c r="D407"/>
  <c r="E407"/>
  <c r="N407" s="1"/>
  <c r="O407"/>
  <c r="D408"/>
  <c r="E408"/>
  <c r="O408"/>
  <c r="D409"/>
  <c r="E409"/>
  <c r="O409"/>
  <c r="D410"/>
  <c r="E410"/>
  <c r="O410"/>
  <c r="D411"/>
  <c r="E411"/>
  <c r="O411"/>
  <c r="D412"/>
  <c r="E412"/>
  <c r="N412" s="1"/>
  <c r="O412"/>
  <c r="D413"/>
  <c r="E413"/>
  <c r="N413" s="1"/>
  <c r="O413"/>
  <c r="S413"/>
  <c r="D415"/>
  <c r="E415"/>
  <c r="N415" s="1"/>
  <c r="O415"/>
  <c r="D416"/>
  <c r="R416" s="1"/>
  <c r="E416"/>
  <c r="N416" s="1"/>
  <c r="O416"/>
  <c r="D417"/>
  <c r="E417"/>
  <c r="O417"/>
  <c r="N418"/>
  <c r="O418"/>
  <c r="R418"/>
  <c r="S418"/>
  <c r="D419"/>
  <c r="E419"/>
  <c r="O419"/>
  <c r="S419"/>
  <c r="D420"/>
  <c r="E420"/>
  <c r="O420"/>
  <c r="N421"/>
  <c r="O421"/>
  <c r="R421"/>
  <c r="S421"/>
  <c r="D422"/>
  <c r="E422"/>
  <c r="O422"/>
  <c r="S422"/>
  <c r="F423"/>
  <c r="G423"/>
  <c r="H423"/>
  <c r="I423"/>
  <c r="J423"/>
  <c r="K423"/>
  <c r="O423" s="1"/>
  <c r="L423"/>
  <c r="M423"/>
  <c r="R424"/>
  <c r="S424"/>
  <c r="D425"/>
  <c r="E425"/>
  <c r="O425"/>
  <c r="D426"/>
  <c r="E426"/>
  <c r="O426"/>
  <c r="R427"/>
  <c r="S427"/>
  <c r="D428"/>
  <c r="E428"/>
  <c r="N428" s="1"/>
  <c r="O428"/>
  <c r="R429"/>
  <c r="S429"/>
  <c r="D430"/>
  <c r="E430"/>
  <c r="R430" s="1"/>
  <c r="O430"/>
  <c r="S430"/>
  <c r="D431"/>
  <c r="E431"/>
  <c r="N431" s="1"/>
  <c r="O431"/>
  <c r="S431"/>
  <c r="D432"/>
  <c r="E432"/>
  <c r="R432" s="1"/>
  <c r="O432"/>
  <c r="S432"/>
  <c r="D433"/>
  <c r="E433"/>
  <c r="N433" s="1"/>
  <c r="O433"/>
  <c r="S433"/>
  <c r="D434"/>
  <c r="E434"/>
  <c r="N434" s="1"/>
  <c r="O434"/>
  <c r="S434"/>
  <c r="D435"/>
  <c r="E435"/>
  <c r="O435"/>
  <c r="D436"/>
  <c r="R436" s="1"/>
  <c r="E436"/>
  <c r="S436" s="1"/>
  <c r="O436"/>
  <c r="D437"/>
  <c r="E437"/>
  <c r="O437"/>
  <c r="E438"/>
  <c r="R438" s="1"/>
  <c r="R439"/>
  <c r="S439"/>
  <c r="D440"/>
  <c r="E440"/>
  <c r="O440"/>
  <c r="R441"/>
  <c r="S441"/>
  <c r="D442"/>
  <c r="E442"/>
  <c r="N442" s="1"/>
  <c r="O442"/>
  <c r="F443"/>
  <c r="G443"/>
  <c r="H443"/>
  <c r="I443"/>
  <c r="J443"/>
  <c r="K443"/>
  <c r="O443" s="1"/>
  <c r="L443"/>
  <c r="M443"/>
  <c r="R444"/>
  <c r="S444"/>
  <c r="N445"/>
  <c r="O445"/>
  <c r="R445"/>
  <c r="S445"/>
  <c r="D446"/>
  <c r="E446"/>
  <c r="N446" s="1"/>
  <c r="O446"/>
  <c r="D447"/>
  <c r="R447" s="1"/>
  <c r="E447"/>
  <c r="N447" s="1"/>
  <c r="O447"/>
  <c r="S447"/>
  <c r="D448"/>
  <c r="E448"/>
  <c r="O448"/>
  <c r="S448"/>
  <c r="D449"/>
  <c r="E449"/>
  <c r="O449"/>
  <c r="S449"/>
  <c r="D450"/>
  <c r="E450"/>
  <c r="N450" s="1"/>
  <c r="O450"/>
  <c r="R450"/>
  <c r="S450"/>
  <c r="D451"/>
  <c r="E451"/>
  <c r="N451" s="1"/>
  <c r="O451"/>
  <c r="D452"/>
  <c r="E452"/>
  <c r="N452" s="1"/>
  <c r="O452"/>
  <c r="D453"/>
  <c r="E453"/>
  <c r="O453"/>
  <c r="R454"/>
  <c r="S454"/>
  <c r="D455"/>
  <c r="E455"/>
  <c r="R455" s="1"/>
  <c r="O455"/>
  <c r="D456"/>
  <c r="E456"/>
  <c r="N456" s="1"/>
  <c r="O456"/>
  <c r="D457"/>
  <c r="R457" s="1"/>
  <c r="E457"/>
  <c r="N457" s="1"/>
  <c r="O457"/>
  <c r="S457"/>
  <c r="D458"/>
  <c r="E458"/>
  <c r="O458"/>
  <c r="D459"/>
  <c r="E459"/>
  <c r="S459" s="1"/>
  <c r="O459"/>
  <c r="D460"/>
  <c r="E460"/>
  <c r="O460"/>
  <c r="D461"/>
  <c r="E461"/>
  <c r="R461" s="1"/>
  <c r="O461"/>
  <c r="R462"/>
  <c r="S462"/>
  <c r="D463"/>
  <c r="E463"/>
  <c r="O463"/>
  <c r="D464"/>
  <c r="E464"/>
  <c r="N464" s="1"/>
  <c r="O464"/>
  <c r="D465"/>
  <c r="E465"/>
  <c r="N465" s="1"/>
  <c r="O465"/>
  <c r="D466"/>
  <c r="E466"/>
  <c r="N466" s="1"/>
  <c r="O466"/>
  <c r="F467"/>
  <c r="G467"/>
  <c r="H467"/>
  <c r="I467"/>
  <c r="J467"/>
  <c r="K467"/>
  <c r="O467" s="1"/>
  <c r="L467"/>
  <c r="M467"/>
  <c r="R468"/>
  <c r="S468"/>
  <c r="D469"/>
  <c r="E469"/>
  <c r="O469"/>
  <c r="D470"/>
  <c r="R470" s="1"/>
  <c r="E470"/>
  <c r="S470" s="1"/>
  <c r="O470"/>
  <c r="D471"/>
  <c r="E471"/>
  <c r="O471"/>
  <c r="D472"/>
  <c r="E472"/>
  <c r="R472" s="1"/>
  <c r="O472"/>
  <c r="R473"/>
  <c r="S473"/>
  <c r="D474"/>
  <c r="E474"/>
  <c r="O474"/>
  <c r="R475"/>
  <c r="S475"/>
  <c r="D476"/>
  <c r="E476"/>
  <c r="N476" s="1"/>
  <c r="O476"/>
  <c r="R476"/>
  <c r="S476"/>
  <c r="D477"/>
  <c r="E477"/>
  <c r="N477" s="1"/>
  <c r="O477"/>
  <c r="D478"/>
  <c r="E478"/>
  <c r="N478" s="1"/>
  <c r="O478"/>
  <c r="S478"/>
  <c r="D479"/>
  <c r="E479"/>
  <c r="N479" s="1"/>
  <c r="O479"/>
  <c r="R479"/>
  <c r="D480"/>
  <c r="E480"/>
  <c r="O480"/>
  <c r="S480"/>
  <c r="D481"/>
  <c r="E481"/>
  <c r="N481" s="1"/>
  <c r="O481"/>
  <c r="D482"/>
  <c r="R482" s="1"/>
  <c r="E482"/>
  <c r="N482" s="1"/>
  <c r="O482"/>
  <c r="S482"/>
  <c r="D483"/>
  <c r="E483"/>
  <c r="O483"/>
  <c r="D484"/>
  <c r="R484" s="1"/>
  <c r="E484"/>
  <c r="S484" s="1"/>
  <c r="O484"/>
  <c r="D485"/>
  <c r="E485"/>
  <c r="O485"/>
  <c r="D486"/>
  <c r="E486"/>
  <c r="O486"/>
  <c r="D487"/>
  <c r="E487"/>
  <c r="N487" s="1"/>
  <c r="O487"/>
  <c r="D488"/>
  <c r="R488" s="1"/>
  <c r="E488"/>
  <c r="N488" s="1"/>
  <c r="O488"/>
  <c r="S488"/>
  <c r="D489"/>
  <c r="E489"/>
  <c r="N489" s="1"/>
  <c r="O489"/>
  <c r="D490"/>
  <c r="E490"/>
  <c r="N490" s="1"/>
  <c r="O490"/>
  <c r="D491"/>
  <c r="E491"/>
  <c r="O491"/>
  <c r="D492"/>
  <c r="R492" s="1"/>
  <c r="E492"/>
  <c r="O492"/>
  <c r="D493"/>
  <c r="E493"/>
  <c r="O493"/>
  <c r="D494"/>
  <c r="E494"/>
  <c r="O494"/>
  <c r="D495"/>
  <c r="E495"/>
  <c r="N495" s="1"/>
  <c r="O495"/>
  <c r="D496"/>
  <c r="E496"/>
  <c r="N496" s="1"/>
  <c r="O496"/>
  <c r="D497"/>
  <c r="E497"/>
  <c r="N497" s="1"/>
  <c r="O497"/>
  <c r="D498"/>
  <c r="R498" s="1"/>
  <c r="E498"/>
  <c r="N498" s="1"/>
  <c r="O498"/>
  <c r="D499"/>
  <c r="E499"/>
  <c r="O499"/>
  <c r="F500"/>
  <c r="G500"/>
  <c r="H500"/>
  <c r="I500"/>
  <c r="J500"/>
  <c r="K500"/>
  <c r="O500" s="1"/>
  <c r="L500"/>
  <c r="M500"/>
  <c r="R501"/>
  <c r="S501"/>
  <c r="D502"/>
  <c r="E502"/>
  <c r="O502"/>
  <c r="D503"/>
  <c r="E503"/>
  <c r="O503"/>
  <c r="D504"/>
  <c r="E504"/>
  <c r="N504" s="1"/>
  <c r="O504"/>
  <c r="D505"/>
  <c r="E505"/>
  <c r="N505"/>
  <c r="O505"/>
  <c r="R505"/>
  <c r="S505"/>
  <c r="T505"/>
  <c r="D506"/>
  <c r="E506"/>
  <c r="N506" s="1"/>
  <c r="O506"/>
  <c r="D507"/>
  <c r="E507"/>
  <c r="N507" s="1"/>
  <c r="O507"/>
  <c r="F508"/>
  <c r="G508"/>
  <c r="H508"/>
  <c r="I508"/>
  <c r="J508"/>
  <c r="K508"/>
  <c r="O508" s="1"/>
  <c r="L508"/>
  <c r="M508"/>
  <c r="R509"/>
  <c r="S509"/>
  <c r="D510"/>
  <c r="E510"/>
  <c r="O510"/>
  <c r="D511"/>
  <c r="E511"/>
  <c r="O511"/>
  <c r="D512"/>
  <c r="E512"/>
  <c r="N512" s="1"/>
  <c r="O512"/>
  <c r="R513"/>
  <c r="S513"/>
  <c r="D514"/>
  <c r="E514"/>
  <c r="N514" s="1"/>
  <c r="O514"/>
  <c r="T514"/>
  <c r="D515"/>
  <c r="E515"/>
  <c r="N515" s="1"/>
  <c r="O515"/>
  <c r="S515"/>
  <c r="D516"/>
  <c r="E516"/>
  <c r="O516"/>
  <c r="T516"/>
  <c r="D517"/>
  <c r="E517"/>
  <c r="N517" s="1"/>
  <c r="O517"/>
  <c r="R518"/>
  <c r="S518"/>
  <c r="D519"/>
  <c r="E519"/>
  <c r="O519"/>
  <c r="D520"/>
  <c r="E520"/>
  <c r="O520"/>
  <c r="R521"/>
  <c r="S521"/>
  <c r="D522"/>
  <c r="E522"/>
  <c r="O522"/>
  <c r="D523"/>
  <c r="R523" s="1"/>
  <c r="E523"/>
  <c r="N523" s="1"/>
  <c r="O523"/>
  <c r="F524"/>
  <c r="G524"/>
  <c r="H524"/>
  <c r="I524"/>
  <c r="J524"/>
  <c r="K524"/>
  <c r="O524" s="1"/>
  <c r="L524"/>
  <c r="M524"/>
  <c r="R525"/>
  <c r="S525"/>
  <c r="D526"/>
  <c r="E526"/>
  <c r="S526" s="1"/>
  <c r="O526"/>
  <c r="R527"/>
  <c r="S527"/>
  <c r="D528"/>
  <c r="E528"/>
  <c r="O528"/>
  <c r="D529"/>
  <c r="E529"/>
  <c r="O529"/>
  <c r="R530"/>
  <c r="S530"/>
  <c r="D531"/>
  <c r="E531"/>
  <c r="N531" s="1"/>
  <c r="O531"/>
  <c r="D532"/>
  <c r="E532"/>
  <c r="N532" s="1"/>
  <c r="O532"/>
  <c r="S532"/>
  <c r="T532"/>
  <c r="R533"/>
  <c r="S533"/>
  <c r="D534"/>
  <c r="E534"/>
  <c r="O534"/>
  <c r="D535"/>
  <c r="E535"/>
  <c r="O535"/>
  <c r="F536"/>
  <c r="G536"/>
  <c r="H536"/>
  <c r="I536"/>
  <c r="J536"/>
  <c r="K536"/>
  <c r="O536" s="1"/>
  <c r="L536"/>
  <c r="M536"/>
  <c r="R537"/>
  <c r="S537"/>
  <c r="D538"/>
  <c r="E538"/>
  <c r="N538" s="1"/>
  <c r="O538"/>
  <c r="S538"/>
  <c r="D539"/>
  <c r="E539"/>
  <c r="T539" s="1"/>
  <c r="O539"/>
  <c r="D540"/>
  <c r="E540"/>
  <c r="O540"/>
  <c r="D541"/>
  <c r="E541"/>
  <c r="O541"/>
  <c r="D542"/>
  <c r="E542"/>
  <c r="S542" s="1"/>
  <c r="O542"/>
  <c r="D543"/>
  <c r="E543"/>
  <c r="O543"/>
  <c r="R544"/>
  <c r="S544"/>
  <c r="D545"/>
  <c r="E545"/>
  <c r="O545"/>
  <c r="D546"/>
  <c r="E546"/>
  <c r="O546"/>
  <c r="R547"/>
  <c r="S547"/>
  <c r="D548"/>
  <c r="E548"/>
  <c r="O548"/>
  <c r="T548"/>
  <c r="R549"/>
  <c r="S549"/>
  <c r="D550"/>
  <c r="E550"/>
  <c r="O550"/>
  <c r="F551"/>
  <c r="H551"/>
  <c r="J551"/>
  <c r="L551"/>
  <c r="M551"/>
  <c r="N552"/>
  <c r="O552"/>
  <c r="R552"/>
  <c r="S552"/>
  <c r="D553"/>
  <c r="E553"/>
  <c r="S553" s="1"/>
  <c r="O553"/>
  <c r="D554"/>
  <c r="E554"/>
  <c r="N554"/>
  <c r="O554"/>
  <c r="R554"/>
  <c r="S554"/>
  <c r="T554"/>
  <c r="D555"/>
  <c r="E555"/>
  <c r="K555"/>
  <c r="O555"/>
  <c r="D556"/>
  <c r="E556"/>
  <c r="O556"/>
  <c r="D557"/>
  <c r="E557"/>
  <c r="N557" s="1"/>
  <c r="O557"/>
  <c r="T557"/>
  <c r="D558"/>
  <c r="E558"/>
  <c r="N558" s="1"/>
  <c r="O558"/>
  <c r="S558"/>
  <c r="D559"/>
  <c r="E559"/>
  <c r="O559"/>
  <c r="T559"/>
  <c r="D560"/>
  <c r="E560"/>
  <c r="N560" s="1"/>
  <c r="O560"/>
  <c r="D561"/>
  <c r="E561"/>
  <c r="O561"/>
  <c r="D562"/>
  <c r="E562"/>
  <c r="O562"/>
  <c r="D563"/>
  <c r="E563"/>
  <c r="S563" s="1"/>
  <c r="O563"/>
  <c r="D564"/>
  <c r="E564"/>
  <c r="O564"/>
  <c r="D565"/>
  <c r="E565"/>
  <c r="O565"/>
  <c r="D566"/>
  <c r="E566"/>
  <c r="N566" s="1"/>
  <c r="O566"/>
  <c r="D567"/>
  <c r="E567"/>
  <c r="N567" s="1"/>
  <c r="O567"/>
  <c r="S567"/>
  <c r="T567"/>
  <c r="D568"/>
  <c r="E568"/>
  <c r="N568" s="1"/>
  <c r="O568"/>
  <c r="S568"/>
  <c r="D569"/>
  <c r="E569"/>
  <c r="N569"/>
  <c r="O569"/>
  <c r="R569"/>
  <c r="S569"/>
  <c r="T569"/>
  <c r="D570"/>
  <c r="E570"/>
  <c r="O570"/>
  <c r="D571"/>
  <c r="R571" s="1"/>
  <c r="E571"/>
  <c r="S571" s="1"/>
  <c r="O571"/>
  <c r="D572"/>
  <c r="E572"/>
  <c r="O572"/>
  <c r="D573"/>
  <c r="E573"/>
  <c r="O573"/>
  <c r="D574"/>
  <c r="E574"/>
  <c r="N574" s="1"/>
  <c r="O574"/>
  <c r="D575"/>
  <c r="E575"/>
  <c r="N575" s="1"/>
  <c r="O575"/>
  <c r="S575"/>
  <c r="T575"/>
  <c r="D576"/>
  <c r="E576"/>
  <c r="N576" s="1"/>
  <c r="O576"/>
  <c r="S576"/>
  <c r="E577"/>
  <c r="O577"/>
  <c r="N578"/>
  <c r="O578"/>
  <c r="R578"/>
  <c r="S578"/>
  <c r="D579"/>
  <c r="E579"/>
  <c r="O579"/>
  <c r="D580"/>
  <c r="E580"/>
  <c r="O580"/>
  <c r="N581"/>
  <c r="O581"/>
  <c r="R581"/>
  <c r="S581"/>
  <c r="D582"/>
  <c r="E582"/>
  <c r="O582"/>
  <c r="N583"/>
  <c r="O583"/>
  <c r="R583"/>
  <c r="S583"/>
  <c r="D584"/>
  <c r="E584"/>
  <c r="O584"/>
  <c r="N585"/>
  <c r="O585"/>
  <c r="R585"/>
  <c r="S585"/>
  <c r="D586"/>
  <c r="E586"/>
  <c r="N586" s="1"/>
  <c r="O586"/>
  <c r="D587"/>
  <c r="G587"/>
  <c r="G551" s="1"/>
  <c r="I587"/>
  <c r="I551" s="1"/>
  <c r="K587"/>
  <c r="O587" s="1"/>
  <c r="D588"/>
  <c r="E588"/>
  <c r="S588" s="1"/>
  <c r="O588"/>
  <c r="F589"/>
  <c r="F23" s="1"/>
  <c r="H589"/>
  <c r="H23" s="1"/>
  <c r="J589"/>
  <c r="J23" s="1"/>
  <c r="K589"/>
  <c r="K23" s="1"/>
  <c r="N590"/>
  <c r="O590"/>
  <c r="R590"/>
  <c r="S590"/>
  <c r="E591"/>
  <c r="R591" s="1"/>
  <c r="L591"/>
  <c r="O591"/>
  <c r="E592"/>
  <c r="N592" s="1"/>
  <c r="L592"/>
  <c r="O592"/>
  <c r="S592"/>
  <c r="E593"/>
  <c r="S593" s="1"/>
  <c r="L593"/>
  <c r="O593"/>
  <c r="R593"/>
  <c r="E594"/>
  <c r="R594" s="1"/>
  <c r="L594"/>
  <c r="O594"/>
  <c r="E595"/>
  <c r="S595" s="1"/>
  <c r="L595"/>
  <c r="O595"/>
  <c r="R595"/>
  <c r="E596"/>
  <c r="R596" s="1"/>
  <c r="L596"/>
  <c r="O596"/>
  <c r="E597"/>
  <c r="R597" s="1"/>
  <c r="L597"/>
  <c r="O597"/>
  <c r="E598"/>
  <c r="R598" s="1"/>
  <c r="O598"/>
  <c r="S598"/>
  <c r="R599"/>
  <c r="S599"/>
  <c r="N600"/>
  <c r="O600"/>
  <c r="R600"/>
  <c r="S600"/>
  <c r="E601"/>
  <c r="R601" s="1"/>
  <c r="L601"/>
  <c r="O601"/>
  <c r="L602"/>
  <c r="N602"/>
  <c r="O602"/>
  <c r="R602"/>
  <c r="S602"/>
  <c r="T602"/>
  <c r="E603"/>
  <c r="L603"/>
  <c r="O603"/>
  <c r="E604"/>
  <c r="L604"/>
  <c r="O604"/>
  <c r="T604"/>
  <c r="E605"/>
  <c r="N605" s="1"/>
  <c r="L605"/>
  <c r="O605"/>
  <c r="R605"/>
  <c r="S605"/>
  <c r="E606"/>
  <c r="L606"/>
  <c r="O606"/>
  <c r="E607"/>
  <c r="L607"/>
  <c r="N607"/>
  <c r="O607"/>
  <c r="R607"/>
  <c r="S607"/>
  <c r="T607"/>
  <c r="E608"/>
  <c r="N608" s="1"/>
  <c r="O608"/>
  <c r="S608"/>
  <c r="E609"/>
  <c r="N609" s="1"/>
  <c r="O609"/>
  <c r="E610"/>
  <c r="N610" s="1"/>
  <c r="O610"/>
  <c r="E611"/>
  <c r="N611" s="1"/>
  <c r="O611"/>
  <c r="E612"/>
  <c r="N612" s="1"/>
  <c r="O612"/>
  <c r="E613"/>
  <c r="N613" s="1"/>
  <c r="O613"/>
  <c r="E614"/>
  <c r="N614" s="1"/>
  <c r="O614"/>
  <c r="E615"/>
  <c r="N615" s="1"/>
  <c r="O615"/>
  <c r="R615"/>
  <c r="E616"/>
  <c r="N616" s="1"/>
  <c r="O616"/>
  <c r="S616"/>
  <c r="E617"/>
  <c r="N617" s="1"/>
  <c r="O617"/>
  <c r="E618"/>
  <c r="R618" s="1"/>
  <c r="E619"/>
  <c r="S619" s="1"/>
  <c r="R620"/>
  <c r="S620"/>
  <c r="E621"/>
  <c r="R621" s="1"/>
  <c r="L621"/>
  <c r="O621"/>
  <c r="E622"/>
  <c r="N622" s="1"/>
  <c r="L622"/>
  <c r="O622"/>
  <c r="R622"/>
  <c r="S622"/>
  <c r="L623"/>
  <c r="N623"/>
  <c r="O623"/>
  <c r="R623"/>
  <c r="S623"/>
  <c r="E624"/>
  <c r="N624" s="1"/>
  <c r="L624"/>
  <c r="O624"/>
  <c r="R624"/>
  <c r="S624"/>
  <c r="E625"/>
  <c r="S625" s="1"/>
  <c r="L625"/>
  <c r="O625"/>
  <c r="R625"/>
  <c r="E626"/>
  <c r="R626" s="1"/>
  <c r="L626"/>
  <c r="O626"/>
  <c r="S626"/>
  <c r="E627"/>
  <c r="S627" s="1"/>
  <c r="L627"/>
  <c r="O627"/>
  <c r="R627"/>
  <c r="T627"/>
  <c r="E628"/>
  <c r="L628"/>
  <c r="O628"/>
  <c r="R628"/>
  <c r="E629"/>
  <c r="L629"/>
  <c r="O629"/>
  <c r="R629"/>
  <c r="T629"/>
  <c r="E630"/>
  <c r="S630" s="1"/>
  <c r="L630"/>
  <c r="O630"/>
  <c r="E631"/>
  <c r="R631" s="1"/>
  <c r="L631"/>
  <c r="O631"/>
  <c r="E632"/>
  <c r="S632" s="1"/>
  <c r="L632"/>
  <c r="N632"/>
  <c r="O632"/>
  <c r="R632"/>
  <c r="I633"/>
  <c r="L633"/>
  <c r="E634"/>
  <c r="N634" s="1"/>
  <c r="O634"/>
  <c r="S634"/>
  <c r="E635"/>
  <c r="R635" s="1"/>
  <c r="R636"/>
  <c r="S636"/>
  <c r="E637"/>
  <c r="S637" s="1"/>
  <c r="L637"/>
  <c r="O637"/>
  <c r="R637"/>
  <c r="T637"/>
  <c r="E638"/>
  <c r="L638"/>
  <c r="O638"/>
  <c r="R638"/>
  <c r="E639"/>
  <c r="N639" s="1"/>
  <c r="O639"/>
  <c r="R639"/>
  <c r="S639"/>
  <c r="E640"/>
  <c r="O640"/>
  <c r="E641"/>
  <c r="N641" s="1"/>
  <c r="O641"/>
  <c r="E642"/>
  <c r="O642"/>
  <c r="E643"/>
  <c r="S643" s="1"/>
  <c r="R644"/>
  <c r="S644"/>
  <c r="E645"/>
  <c r="T645" s="1"/>
  <c r="L645"/>
  <c r="O645"/>
  <c r="E646"/>
  <c r="S646" s="1"/>
  <c r="L646"/>
  <c r="O646"/>
  <c r="R646"/>
  <c r="E647"/>
  <c r="L647"/>
  <c r="O647"/>
  <c r="E648"/>
  <c r="N648" s="1"/>
  <c r="L648"/>
  <c r="O648"/>
  <c r="R648"/>
  <c r="E649"/>
  <c r="S649" s="1"/>
  <c r="L649"/>
  <c r="O649"/>
  <c r="E650"/>
  <c r="S650" s="1"/>
  <c r="L650"/>
  <c r="O650"/>
  <c r="E651"/>
  <c r="S651" s="1"/>
  <c r="L651"/>
  <c r="O651"/>
  <c r="R651"/>
  <c r="E652"/>
  <c r="E653"/>
  <c r="R653" s="1"/>
  <c r="E654"/>
  <c r="R654" s="1"/>
  <c r="E655"/>
  <c r="R656"/>
  <c r="S656"/>
  <c r="E657"/>
  <c r="R657" s="1"/>
  <c r="L657"/>
  <c r="E658"/>
  <c r="S658" s="1"/>
  <c r="L658"/>
  <c r="R658"/>
  <c r="T658"/>
  <c r="E659"/>
  <c r="L659"/>
  <c r="R659"/>
  <c r="S659"/>
  <c r="T659"/>
  <c r="E660"/>
  <c r="S660" s="1"/>
  <c r="L660"/>
  <c r="E661"/>
  <c r="S661" s="1"/>
  <c r="E662"/>
  <c r="R662" s="1"/>
  <c r="E663"/>
  <c r="S663" s="1"/>
  <c r="E664"/>
  <c r="R664" s="1"/>
  <c r="E665"/>
  <c r="E666"/>
  <c r="R666" s="1"/>
  <c r="E667"/>
  <c r="R667" s="1"/>
  <c r="E668"/>
  <c r="E669"/>
  <c r="S669" s="1"/>
  <c r="E670"/>
  <c r="R670" s="1"/>
  <c r="E671"/>
  <c r="S671" s="1"/>
  <c r="E672"/>
  <c r="R672" s="1"/>
  <c r="E673"/>
  <c r="E674"/>
  <c r="R674" s="1"/>
  <c r="E675"/>
  <c r="R675" s="1"/>
  <c r="S675"/>
  <c r="E676"/>
  <c r="E677"/>
  <c r="R677" s="1"/>
  <c r="E678"/>
  <c r="R678" s="1"/>
  <c r="E679"/>
  <c r="S679" s="1"/>
  <c r="E680"/>
  <c r="R680" s="1"/>
  <c r="E681"/>
  <c r="R682"/>
  <c r="S682"/>
  <c r="E683"/>
  <c r="S683" s="1"/>
  <c r="L683"/>
  <c r="O683"/>
  <c r="R683"/>
  <c r="G684"/>
  <c r="L684"/>
  <c r="O684"/>
  <c r="E685"/>
  <c r="S685" s="1"/>
  <c r="L685"/>
  <c r="O685"/>
  <c r="R685"/>
  <c r="E686"/>
  <c r="L686"/>
  <c r="O686"/>
  <c r="E687"/>
  <c r="L687"/>
  <c r="O687"/>
  <c r="E688"/>
  <c r="S688" s="1"/>
  <c r="L688"/>
  <c r="O688"/>
  <c r="G689"/>
  <c r="E689" s="1"/>
  <c r="L689"/>
  <c r="O689"/>
  <c r="E690"/>
  <c r="N690" s="1"/>
  <c r="L690"/>
  <c r="O690"/>
  <c r="E691"/>
  <c r="S691" s="1"/>
  <c r="L691"/>
  <c r="N691"/>
  <c r="O691"/>
  <c r="R691"/>
  <c r="G692"/>
  <c r="E692" s="1"/>
  <c r="L692"/>
  <c r="O692"/>
  <c r="E693"/>
  <c r="S693" s="1"/>
  <c r="L693"/>
  <c r="N693"/>
  <c r="O693"/>
  <c r="R693"/>
  <c r="E694"/>
  <c r="O694"/>
  <c r="E695"/>
  <c r="N695" s="1"/>
  <c r="O695"/>
  <c r="R695"/>
  <c r="S695"/>
  <c r="E696"/>
  <c r="R696" s="1"/>
  <c r="L697"/>
  <c r="N697"/>
  <c r="O697"/>
  <c r="R697"/>
  <c r="S697"/>
  <c r="E698"/>
  <c r="S698" s="1"/>
  <c r="L698"/>
  <c r="O698"/>
  <c r="R698"/>
  <c r="E699"/>
  <c r="R699" s="1"/>
  <c r="L699"/>
  <c r="O699"/>
  <c r="E700"/>
  <c r="R700" s="1"/>
  <c r="L700"/>
  <c r="O700"/>
  <c r="E701"/>
  <c r="N701" s="1"/>
  <c r="L701"/>
  <c r="O701"/>
  <c r="E702"/>
  <c r="R702" s="1"/>
  <c r="L702"/>
  <c r="O702"/>
  <c r="E703"/>
  <c r="S703" s="1"/>
  <c r="L703"/>
  <c r="N703"/>
  <c r="O703"/>
  <c r="R703"/>
  <c r="I704"/>
  <c r="E704" s="1"/>
  <c r="L704"/>
  <c r="I705"/>
  <c r="E705" s="1"/>
  <c r="L705"/>
  <c r="E706"/>
  <c r="P706" s="1"/>
  <c r="L706"/>
  <c r="O706"/>
  <c r="Q706"/>
  <c r="E707"/>
  <c r="P707" s="1"/>
  <c r="L707"/>
  <c r="O707"/>
  <c r="Q707"/>
  <c r="I708"/>
  <c r="L708"/>
  <c r="I709"/>
  <c r="E709" s="1"/>
  <c r="L709"/>
  <c r="I710"/>
  <c r="E710" s="1"/>
  <c r="L710"/>
  <c r="E711"/>
  <c r="S711" s="1"/>
  <c r="L711"/>
  <c r="N711"/>
  <c r="O711"/>
  <c r="P711"/>
  <c r="Q711"/>
  <c r="R711"/>
  <c r="E712"/>
  <c r="R712" s="1"/>
  <c r="O712"/>
  <c r="S712"/>
  <c r="E713"/>
  <c r="O713"/>
  <c r="E714"/>
  <c r="R714" s="1"/>
  <c r="O714"/>
  <c r="E715"/>
  <c r="O715"/>
  <c r="E716"/>
  <c r="R716" s="1"/>
  <c r="O716"/>
  <c r="S716"/>
  <c r="E717"/>
  <c r="O717"/>
  <c r="E718"/>
  <c r="R718" s="1"/>
  <c r="O718"/>
  <c r="E719"/>
  <c r="O719"/>
  <c r="E720"/>
  <c r="R720" s="1"/>
  <c r="O720"/>
  <c r="S720"/>
  <c r="N721"/>
  <c r="O721"/>
  <c r="R721"/>
  <c r="S721"/>
  <c r="G722"/>
  <c r="E722" s="1"/>
  <c r="L722"/>
  <c r="O722"/>
  <c r="E723"/>
  <c r="R723" s="1"/>
  <c r="L723"/>
  <c r="O723"/>
  <c r="E724"/>
  <c r="R724" s="1"/>
  <c r="L724"/>
  <c r="O724"/>
  <c r="E725"/>
  <c r="S725" s="1"/>
  <c r="L725"/>
  <c r="N725"/>
  <c r="O725"/>
  <c r="R725"/>
  <c r="E726"/>
  <c r="S726" s="1"/>
  <c r="L726"/>
  <c r="O726"/>
  <c r="E727"/>
  <c r="S727" s="1"/>
  <c r="L727"/>
  <c r="N727"/>
  <c r="O727"/>
  <c r="R727"/>
  <c r="T727"/>
  <c r="E728"/>
  <c r="R728" s="1"/>
  <c r="L728"/>
  <c r="O728"/>
  <c r="I729"/>
  <c r="O729" s="1"/>
  <c r="L729"/>
  <c r="E730"/>
  <c r="N730" s="1"/>
  <c r="O730"/>
  <c r="R730"/>
  <c r="I731"/>
  <c r="E731" s="1"/>
  <c r="L731"/>
  <c r="I732"/>
  <c r="E732" s="1"/>
  <c r="L732"/>
  <c r="E733"/>
  <c r="N733" s="1"/>
  <c r="I733"/>
  <c r="L733"/>
  <c r="O733"/>
  <c r="S733"/>
  <c r="E734"/>
  <c r="N734" s="1"/>
  <c r="O734"/>
  <c r="P734"/>
  <c r="Q734" s="1"/>
  <c r="R734"/>
  <c r="E735"/>
  <c r="O735"/>
  <c r="E736"/>
  <c r="N736" s="1"/>
  <c r="O736"/>
  <c r="P736"/>
  <c r="Q736" s="1"/>
  <c r="R736"/>
  <c r="E737"/>
  <c r="N737" s="1"/>
  <c r="O737"/>
  <c r="P737"/>
  <c r="Q737" s="1"/>
  <c r="S737"/>
  <c r="E738"/>
  <c r="N738" s="1"/>
  <c r="O738"/>
  <c r="E739"/>
  <c r="N739" s="1"/>
  <c r="O739"/>
  <c r="P739"/>
  <c r="Q739" s="1"/>
  <c r="E740"/>
  <c r="R740" s="1"/>
  <c r="O740"/>
  <c r="E741"/>
  <c r="O741"/>
  <c r="E742"/>
  <c r="R742" s="1"/>
  <c r="O742"/>
  <c r="E743"/>
  <c r="O743"/>
  <c r="E744"/>
  <c r="R744" s="1"/>
  <c r="O744"/>
  <c r="E745"/>
  <c r="N745" s="1"/>
  <c r="O745"/>
  <c r="E746"/>
  <c r="R746" s="1"/>
  <c r="O746"/>
  <c r="E747"/>
  <c r="E748"/>
  <c r="S748" s="1"/>
  <c r="E749"/>
  <c r="R749" s="1"/>
  <c r="E750"/>
  <c r="S750" s="1"/>
  <c r="R751"/>
  <c r="S751"/>
  <c r="E752"/>
  <c r="L752"/>
  <c r="N752"/>
  <c r="O752"/>
  <c r="R752"/>
  <c r="E753"/>
  <c r="L753"/>
  <c r="O753"/>
  <c r="R753"/>
  <c r="E754"/>
  <c r="S754" s="1"/>
  <c r="L754"/>
  <c r="N754"/>
  <c r="O754"/>
  <c r="R754"/>
  <c r="T754"/>
  <c r="E755"/>
  <c r="N755" s="1"/>
  <c r="L755"/>
  <c r="O755"/>
  <c r="E756"/>
  <c r="R756" s="1"/>
  <c r="L756"/>
  <c r="O756"/>
  <c r="E757"/>
  <c r="R757" s="1"/>
  <c r="O757"/>
  <c r="S757"/>
  <c r="E758"/>
  <c r="R758" s="1"/>
  <c r="R759"/>
  <c r="S759"/>
  <c r="E760"/>
  <c r="N760" s="1"/>
  <c r="L760"/>
  <c r="O760"/>
  <c r="R760"/>
  <c r="S760"/>
  <c r="E761"/>
  <c r="S761" s="1"/>
  <c r="L761"/>
  <c r="O761"/>
  <c r="R761"/>
  <c r="E762"/>
  <c r="L762"/>
  <c r="O762"/>
  <c r="E763"/>
  <c r="S763" s="1"/>
  <c r="L763"/>
  <c r="O763"/>
  <c r="R763"/>
  <c r="T763"/>
  <c r="E764"/>
  <c r="N764" s="1"/>
  <c r="L764"/>
  <c r="O764"/>
  <c r="E765"/>
  <c r="R765" s="1"/>
  <c r="L765"/>
  <c r="O765"/>
  <c r="E766"/>
  <c r="S766" s="1"/>
  <c r="L766"/>
  <c r="O766"/>
  <c r="R766"/>
  <c r="E767"/>
  <c r="S767" s="1"/>
  <c r="L767"/>
  <c r="O767"/>
  <c r="E768"/>
  <c r="N768" s="1"/>
  <c r="L768"/>
  <c r="O768"/>
  <c r="R768"/>
  <c r="E769"/>
  <c r="S769" s="1"/>
  <c r="L769"/>
  <c r="N769"/>
  <c r="O769"/>
  <c r="R769"/>
  <c r="E770"/>
  <c r="L770"/>
  <c r="O770"/>
  <c r="E771"/>
  <c r="S771" s="1"/>
  <c r="L771"/>
  <c r="O771"/>
  <c r="R771"/>
  <c r="E772"/>
  <c r="N772" s="1"/>
  <c r="L772"/>
  <c r="O772"/>
  <c r="E773"/>
  <c r="N773"/>
  <c r="E774"/>
  <c r="S774" s="1"/>
  <c r="N774"/>
  <c r="E775"/>
  <c r="S775" s="1"/>
  <c r="N775"/>
  <c r="R775"/>
  <c r="E776"/>
  <c r="S776" s="1"/>
  <c r="N776"/>
  <c r="E777"/>
  <c r="N777"/>
  <c r="E778"/>
  <c r="S778" s="1"/>
  <c r="N778"/>
  <c r="E779"/>
  <c r="S779" s="1"/>
  <c r="N779"/>
  <c r="E780"/>
  <c r="S780" s="1"/>
  <c r="N780"/>
  <c r="E781"/>
  <c r="N781"/>
  <c r="E782"/>
  <c r="S782" s="1"/>
  <c r="N782"/>
  <c r="R782"/>
  <c r="E783"/>
  <c r="S783" s="1"/>
  <c r="N783"/>
  <c r="E784"/>
  <c r="S784" s="1"/>
  <c r="N784"/>
  <c r="E785"/>
  <c r="N785"/>
  <c r="E786"/>
  <c r="S786" s="1"/>
  <c r="N786"/>
  <c r="E787"/>
  <c r="S787" s="1"/>
  <c r="N787"/>
  <c r="E788"/>
  <c r="S788" s="1"/>
  <c r="N788"/>
  <c r="E789"/>
  <c r="N789"/>
  <c r="E790"/>
  <c r="S790" s="1"/>
  <c r="N790"/>
  <c r="E791"/>
  <c r="S791" s="1"/>
  <c r="N791"/>
  <c r="R791"/>
  <c r="E792"/>
  <c r="S792" s="1"/>
  <c r="N792"/>
  <c r="E793"/>
  <c r="N793"/>
  <c r="E794"/>
  <c r="S794" s="1"/>
  <c r="N794"/>
  <c r="E795"/>
  <c r="S795" s="1"/>
  <c r="N795"/>
  <c r="E796"/>
  <c r="S796" s="1"/>
  <c r="N796"/>
  <c r="E797"/>
  <c r="N797"/>
  <c r="E798"/>
  <c r="S798" s="1"/>
  <c r="N798"/>
  <c r="R798"/>
  <c r="E799"/>
  <c r="S799" s="1"/>
  <c r="N799"/>
  <c r="E800"/>
  <c r="S800" s="1"/>
  <c r="N800"/>
  <c r="E801"/>
  <c r="N801"/>
  <c r="E802"/>
  <c r="S802" s="1"/>
  <c r="N802"/>
  <c r="E803"/>
  <c r="S803" s="1"/>
  <c r="N803"/>
  <c r="E804"/>
  <c r="S804" s="1"/>
  <c r="N804"/>
  <c r="E805"/>
  <c r="N805"/>
  <c r="E806"/>
  <c r="S806" s="1"/>
  <c r="N806"/>
  <c r="E807"/>
  <c r="S807" s="1"/>
  <c r="N807"/>
  <c r="R807"/>
  <c r="E808"/>
  <c r="S808" s="1"/>
  <c r="N808"/>
  <c r="E809"/>
  <c r="N809"/>
  <c r="E810"/>
  <c r="S810" s="1"/>
  <c r="N810"/>
  <c r="E811"/>
  <c r="S811" s="1"/>
  <c r="N811"/>
  <c r="E812"/>
  <c r="R812" s="1"/>
  <c r="S812"/>
  <c r="E813"/>
  <c r="S813" s="1"/>
  <c r="N813"/>
  <c r="E814"/>
  <c r="S814" s="1"/>
  <c r="N814"/>
  <c r="E815"/>
  <c r="N815"/>
  <c r="E816"/>
  <c r="S816" s="1"/>
  <c r="N816"/>
  <c r="E817"/>
  <c r="S817" s="1"/>
  <c r="N817"/>
  <c r="E818"/>
  <c r="S818" s="1"/>
  <c r="N818"/>
  <c r="E819"/>
  <c r="N819"/>
  <c r="E820"/>
  <c r="S820" s="1"/>
  <c r="N820"/>
  <c r="E821"/>
  <c r="S821" s="1"/>
  <c r="N821"/>
  <c r="R821"/>
  <c r="E822"/>
  <c r="S822" s="1"/>
  <c r="N822"/>
  <c r="R823"/>
  <c r="S823"/>
  <c r="E824"/>
  <c r="S824" s="1"/>
  <c r="L824"/>
  <c r="O824"/>
  <c r="R824"/>
  <c r="E825"/>
  <c r="R825" s="1"/>
  <c r="L825"/>
  <c r="O825"/>
  <c r="E826"/>
  <c r="S826" s="1"/>
  <c r="L826"/>
  <c r="N826"/>
  <c r="O826"/>
  <c r="R826"/>
  <c r="E827"/>
  <c r="N827" s="1"/>
  <c r="L827"/>
  <c r="O827"/>
  <c r="E828"/>
  <c r="L828"/>
  <c r="O828"/>
  <c r="E829"/>
  <c r="S829" s="1"/>
  <c r="L829"/>
  <c r="O829"/>
  <c r="R829"/>
  <c r="E830"/>
  <c r="R830" s="1"/>
  <c r="L830"/>
  <c r="O830"/>
  <c r="E831"/>
  <c r="N831" s="1"/>
  <c r="L831"/>
  <c r="O831"/>
  <c r="R831"/>
  <c r="E832"/>
  <c r="L832"/>
  <c r="O832"/>
  <c r="E833"/>
  <c r="N833" s="1"/>
  <c r="L833"/>
  <c r="O833"/>
  <c r="E834"/>
  <c r="O834"/>
  <c r="Q834" s="1"/>
  <c r="E835"/>
  <c r="N835" s="1"/>
  <c r="O835"/>
  <c r="E836"/>
  <c r="N836" s="1"/>
  <c r="O836"/>
  <c r="R836"/>
  <c r="S836"/>
  <c r="E837"/>
  <c r="R837" s="1"/>
  <c r="E838"/>
  <c r="S838" s="1"/>
  <c r="E839"/>
  <c r="E840"/>
  <c r="R840" s="1"/>
  <c r="E841"/>
  <c r="R841" s="1"/>
  <c r="R842"/>
  <c r="S842"/>
  <c r="E843"/>
  <c r="N843" s="1"/>
  <c r="L843"/>
  <c r="O843"/>
  <c r="E844"/>
  <c r="R844" s="1"/>
  <c r="L844"/>
  <c r="O844"/>
  <c r="E845"/>
  <c r="L845"/>
  <c r="N845"/>
  <c r="O845"/>
  <c r="R845"/>
  <c r="S845"/>
  <c r="T845"/>
  <c r="E846"/>
  <c r="S846" s="1"/>
  <c r="L846"/>
  <c r="O846"/>
  <c r="E847"/>
  <c r="N847" s="1"/>
  <c r="L847"/>
  <c r="O847"/>
  <c r="R847"/>
  <c r="S847"/>
  <c r="E848"/>
  <c r="S848" s="1"/>
  <c r="L848"/>
  <c r="N848"/>
  <c r="O848"/>
  <c r="E849"/>
  <c r="R849" s="1"/>
  <c r="L849"/>
  <c r="O849"/>
  <c r="E850"/>
  <c r="S850" s="1"/>
  <c r="L850"/>
  <c r="N850"/>
  <c r="O850"/>
  <c r="R850"/>
  <c r="E851"/>
  <c r="N851" s="1"/>
  <c r="L851"/>
  <c r="O851"/>
  <c r="E852"/>
  <c r="R852" s="1"/>
  <c r="L852"/>
  <c r="O852"/>
  <c r="E853"/>
  <c r="S853" s="1"/>
  <c r="L853"/>
  <c r="O853"/>
  <c r="R853"/>
  <c r="E854"/>
  <c r="R854" s="1"/>
  <c r="L854"/>
  <c r="O854"/>
  <c r="G855"/>
  <c r="E855" s="1"/>
  <c r="L855"/>
  <c r="O855"/>
  <c r="G856"/>
  <c r="E856" s="1"/>
  <c r="N856" s="1"/>
  <c r="L856"/>
  <c r="O856"/>
  <c r="E857"/>
  <c r="R857"/>
  <c r="S857"/>
  <c r="R858"/>
  <c r="S858"/>
  <c r="E859"/>
  <c r="S859" s="1"/>
  <c r="L859"/>
  <c r="O859"/>
  <c r="E860"/>
  <c r="N860" s="1"/>
  <c r="L860"/>
  <c r="O860"/>
  <c r="E861"/>
  <c r="R861" s="1"/>
  <c r="L861"/>
  <c r="O861"/>
  <c r="E862"/>
  <c r="N862" s="1"/>
  <c r="L862"/>
  <c r="O862"/>
  <c r="R862"/>
  <c r="E863"/>
  <c r="S863" s="1"/>
  <c r="L863"/>
  <c r="O863"/>
  <c r="E864"/>
  <c r="S864" s="1"/>
  <c r="L864"/>
  <c r="N864"/>
  <c r="O864"/>
  <c r="T864"/>
  <c r="E865"/>
  <c r="S865" s="1"/>
  <c r="L865"/>
  <c r="O865"/>
  <c r="R865"/>
  <c r="E866"/>
  <c r="S866" s="1"/>
  <c r="O866"/>
  <c r="E867"/>
  <c r="S867" s="1"/>
  <c r="L867"/>
  <c r="O867"/>
  <c r="E868"/>
  <c r="S868" s="1"/>
  <c r="L868"/>
  <c r="N868"/>
  <c r="O868"/>
  <c r="R868"/>
  <c r="E869"/>
  <c r="S869" s="1"/>
  <c r="L869"/>
  <c r="O869"/>
  <c r="E870"/>
  <c r="R870" s="1"/>
  <c r="L870"/>
  <c r="O870"/>
  <c r="E871"/>
  <c r="S871" s="1"/>
  <c r="L871"/>
  <c r="O871"/>
  <c r="E872"/>
  <c r="S872" s="1"/>
  <c r="L872"/>
  <c r="N872"/>
  <c r="O872"/>
  <c r="R872"/>
  <c r="E873"/>
  <c r="S873" s="1"/>
  <c r="L873"/>
  <c r="O873"/>
  <c r="G874"/>
  <c r="E874" s="1"/>
  <c r="L874"/>
  <c r="O874"/>
  <c r="E875"/>
  <c r="N875" s="1"/>
  <c r="L875"/>
  <c r="O875"/>
  <c r="E876"/>
  <c r="N876" s="1"/>
  <c r="L876"/>
  <c r="O876"/>
  <c r="R876"/>
  <c r="E877"/>
  <c r="N877" s="1"/>
  <c r="L877"/>
  <c r="O877"/>
  <c r="E878"/>
  <c r="S878" s="1"/>
  <c r="L878"/>
  <c r="N878"/>
  <c r="O878"/>
  <c r="E879"/>
  <c r="N879" s="1"/>
  <c r="L879"/>
  <c r="O879"/>
  <c r="E880"/>
  <c r="S880" s="1"/>
  <c r="L880"/>
  <c r="N880"/>
  <c r="O880"/>
  <c r="R880"/>
  <c r="E881"/>
  <c r="S881" s="1"/>
  <c r="O881"/>
  <c r="E882"/>
  <c r="N882" s="1"/>
  <c r="O882"/>
  <c r="E883"/>
  <c r="N883" s="1"/>
  <c r="O883"/>
  <c r="E884"/>
  <c r="N884" s="1"/>
  <c r="O884"/>
  <c r="S884"/>
  <c r="E885"/>
  <c r="S885" s="1"/>
  <c r="O885"/>
  <c r="E886"/>
  <c r="N886" s="1"/>
  <c r="O886"/>
  <c r="E887"/>
  <c r="N887" s="1"/>
  <c r="O887"/>
  <c r="R887"/>
  <c r="E888"/>
  <c r="N888" s="1"/>
  <c r="O888"/>
  <c r="E889"/>
  <c r="S889" s="1"/>
  <c r="O889"/>
  <c r="E890"/>
  <c r="N890" s="1"/>
  <c r="O890"/>
  <c r="E891"/>
  <c r="N891" s="1"/>
  <c r="O891"/>
  <c r="E892"/>
  <c r="N892" s="1"/>
  <c r="O892"/>
  <c r="S892"/>
  <c r="E893"/>
  <c r="N893" s="1"/>
  <c r="O893"/>
  <c r="S893"/>
  <c r="E894"/>
  <c r="N894" s="1"/>
  <c r="O894"/>
  <c r="E895"/>
  <c r="N895" s="1"/>
  <c r="O895"/>
  <c r="E896"/>
  <c r="N896" s="1"/>
  <c r="O896"/>
  <c r="S896"/>
  <c r="E897"/>
  <c r="N897" s="1"/>
  <c r="O897"/>
  <c r="S897"/>
  <c r="E898"/>
  <c r="N898" s="1"/>
  <c r="O898"/>
  <c r="E899"/>
  <c r="N899" s="1"/>
  <c r="O899"/>
  <c r="E900"/>
  <c r="N900" s="1"/>
  <c r="O900"/>
  <c r="S900"/>
  <c r="E901"/>
  <c r="N901" s="1"/>
  <c r="O901"/>
  <c r="S901"/>
  <c r="E902"/>
  <c r="R902" s="1"/>
  <c r="E903"/>
  <c r="R903" s="1"/>
  <c r="E904"/>
  <c r="R904" s="1"/>
  <c r="E905"/>
  <c r="R905" s="1"/>
  <c r="E906"/>
  <c r="E907"/>
  <c r="R907" s="1"/>
  <c r="E908"/>
  <c r="S908" s="1"/>
  <c r="E909"/>
  <c r="E910"/>
  <c r="R910" s="1"/>
  <c r="E911"/>
  <c r="R911" s="1"/>
  <c r="E912"/>
  <c r="R912" s="1"/>
  <c r="E913"/>
  <c r="R913" s="1"/>
  <c r="S913"/>
  <c r="E914"/>
  <c r="E915"/>
  <c r="R915" s="1"/>
  <c r="E916"/>
  <c r="S916" s="1"/>
  <c r="E917"/>
  <c r="E918"/>
  <c r="R918" s="1"/>
  <c r="E919"/>
  <c r="R919" s="1"/>
  <c r="R920"/>
  <c r="S920"/>
  <c r="E921"/>
  <c r="N921" s="1"/>
  <c r="L921"/>
  <c r="O921"/>
  <c r="E922"/>
  <c r="R922" s="1"/>
  <c r="L922"/>
  <c r="O922"/>
  <c r="E923"/>
  <c r="S923" s="1"/>
  <c r="L923"/>
  <c r="N923"/>
  <c r="O923"/>
  <c r="R923"/>
  <c r="T923"/>
  <c r="E924"/>
  <c r="S924" s="1"/>
  <c r="L924"/>
  <c r="O924"/>
  <c r="E925"/>
  <c r="S925" s="1"/>
  <c r="L925"/>
  <c r="O925"/>
  <c r="E926"/>
  <c r="S926" s="1"/>
  <c r="L926"/>
  <c r="O926"/>
  <c r="T926"/>
  <c r="E927"/>
  <c r="L927"/>
  <c r="O927"/>
  <c r="R927"/>
  <c r="B928"/>
  <c r="G928"/>
  <c r="E928" s="1"/>
  <c r="L928"/>
  <c r="O928"/>
  <c r="B929"/>
  <c r="G929"/>
  <c r="E929" s="1"/>
  <c r="L929"/>
  <c r="O929"/>
  <c r="B930"/>
  <c r="G930"/>
  <c r="E930" s="1"/>
  <c r="L930"/>
  <c r="O930"/>
  <c r="B931"/>
  <c r="G931"/>
  <c r="E931" s="1"/>
  <c r="L931"/>
  <c r="O931"/>
  <c r="B932"/>
  <c r="G932"/>
  <c r="E932" s="1"/>
  <c r="L932"/>
  <c r="O932"/>
  <c r="E933"/>
  <c r="N933" s="1"/>
  <c r="O933"/>
  <c r="E934"/>
  <c r="R934" s="1"/>
  <c r="N934"/>
  <c r="O934"/>
  <c r="S934"/>
  <c r="E935"/>
  <c r="N935" s="1"/>
  <c r="O935"/>
  <c r="E936"/>
  <c r="S936" s="1"/>
  <c r="E937"/>
  <c r="R937" s="1"/>
  <c r="E938"/>
  <c r="S938" s="1"/>
  <c r="E939"/>
  <c r="R939" s="1"/>
  <c r="R940"/>
  <c r="S940"/>
  <c r="E941"/>
  <c r="T941" s="1"/>
  <c r="L941"/>
  <c r="O941"/>
  <c r="R941"/>
  <c r="E942"/>
  <c r="S942" s="1"/>
  <c r="L942"/>
  <c r="O942"/>
  <c r="E943"/>
  <c r="N943" s="1"/>
  <c r="L943"/>
  <c r="O943"/>
  <c r="R943"/>
  <c r="E944"/>
  <c r="S944" s="1"/>
  <c r="L944"/>
  <c r="N944"/>
  <c r="O944"/>
  <c r="G945"/>
  <c r="E945" s="1"/>
  <c r="L945"/>
  <c r="O945"/>
  <c r="E946"/>
  <c r="L946"/>
  <c r="O946"/>
  <c r="E947"/>
  <c r="N947" s="1"/>
  <c r="L947"/>
  <c r="O947"/>
  <c r="E948"/>
  <c r="R948" s="1"/>
  <c r="L948"/>
  <c r="O948"/>
  <c r="E949"/>
  <c r="N949" s="1"/>
  <c r="L949"/>
  <c r="O949"/>
  <c r="R949"/>
  <c r="E950"/>
  <c r="L950"/>
  <c r="O950"/>
  <c r="E951"/>
  <c r="N951" s="1"/>
  <c r="L951"/>
  <c r="O951"/>
  <c r="R951"/>
  <c r="E952"/>
  <c r="S952" s="1"/>
  <c r="O952"/>
  <c r="E953"/>
  <c r="N953" s="1"/>
  <c r="O953"/>
  <c r="E954"/>
  <c r="E955"/>
  <c r="R955" s="1"/>
  <c r="R956"/>
  <c r="S956"/>
  <c r="E957"/>
  <c r="T957" s="1"/>
  <c r="L957"/>
  <c r="N957"/>
  <c r="O957"/>
  <c r="E958"/>
  <c r="S958" s="1"/>
  <c r="L958"/>
  <c r="N958"/>
  <c r="O958"/>
  <c r="R958"/>
  <c r="E959"/>
  <c r="R959" s="1"/>
  <c r="L959"/>
  <c r="N959"/>
  <c r="O959"/>
  <c r="B960"/>
  <c r="E960"/>
  <c r="R960" s="1"/>
  <c r="N960"/>
  <c r="O960"/>
  <c r="S960"/>
  <c r="B961"/>
  <c r="E961"/>
  <c r="N961"/>
  <c r="O961"/>
  <c r="R961"/>
  <c r="S961"/>
  <c r="B962"/>
  <c r="E962"/>
  <c r="R962" s="1"/>
  <c r="N962"/>
  <c r="O962"/>
  <c r="E963"/>
  <c r="R963" s="1"/>
  <c r="N963"/>
  <c r="O963"/>
  <c r="E964"/>
  <c r="S964" s="1"/>
  <c r="N964"/>
  <c r="O964"/>
  <c r="E965"/>
  <c r="R965" s="1"/>
  <c r="N965"/>
  <c r="O965"/>
  <c r="E966"/>
  <c r="R966" s="1"/>
  <c r="N966"/>
  <c r="O966"/>
  <c r="S966"/>
  <c r="E967"/>
  <c r="R967" s="1"/>
  <c r="N967"/>
  <c r="O967"/>
  <c r="N968"/>
  <c r="O968"/>
  <c r="R968"/>
  <c r="S968"/>
  <c r="E969"/>
  <c r="T969" s="1"/>
  <c r="L969"/>
  <c r="O969"/>
  <c r="R969"/>
  <c r="E970"/>
  <c r="S970" s="1"/>
  <c r="L970"/>
  <c r="N970"/>
  <c r="O970"/>
  <c r="R970"/>
  <c r="B971"/>
  <c r="E971"/>
  <c r="S971" s="1"/>
  <c r="L971"/>
  <c r="O971"/>
  <c r="B972"/>
  <c r="E972"/>
  <c r="N972" s="1"/>
  <c r="L972"/>
  <c r="O972"/>
  <c r="R972"/>
  <c r="L973"/>
  <c r="N973"/>
  <c r="O973"/>
  <c r="R973"/>
  <c r="S973"/>
  <c r="E974"/>
  <c r="S974" s="1"/>
  <c r="L974"/>
  <c r="O974"/>
  <c r="E975"/>
  <c r="R975" s="1"/>
  <c r="L975"/>
  <c r="O975"/>
  <c r="E976"/>
  <c r="S976" s="1"/>
  <c r="L976"/>
  <c r="O976"/>
  <c r="R976"/>
  <c r="E977"/>
  <c r="N977" s="1"/>
  <c r="L977"/>
  <c r="O977"/>
  <c r="E978"/>
  <c r="L978"/>
  <c r="O978"/>
  <c r="R978"/>
  <c r="E979"/>
  <c r="N979" s="1"/>
  <c r="L979"/>
  <c r="O979"/>
  <c r="E980"/>
  <c r="S980" s="1"/>
  <c r="L980"/>
  <c r="O980"/>
  <c r="E981"/>
  <c r="N981" s="1"/>
  <c r="L981"/>
  <c r="O981"/>
  <c r="R981"/>
  <c r="S981"/>
  <c r="E982"/>
  <c r="S982" s="1"/>
  <c r="L982"/>
  <c r="O982"/>
  <c r="E983"/>
  <c r="R983" s="1"/>
  <c r="L983"/>
  <c r="O983"/>
  <c r="B984"/>
  <c r="E984"/>
  <c r="L984"/>
  <c r="O984"/>
  <c r="R984"/>
  <c r="B985"/>
  <c r="E985"/>
  <c r="S985" s="1"/>
  <c r="L985"/>
  <c r="O985"/>
  <c r="B986"/>
  <c r="E986"/>
  <c r="R986" s="1"/>
  <c r="L986"/>
  <c r="O986"/>
  <c r="B987"/>
  <c r="E987"/>
  <c r="S987" s="1"/>
  <c r="L987"/>
  <c r="O987"/>
  <c r="E988"/>
  <c r="N988" s="1"/>
  <c r="O988"/>
  <c r="E989"/>
  <c r="N989" s="1"/>
  <c r="O989"/>
  <c r="E990"/>
  <c r="N990" s="1"/>
  <c r="O990"/>
  <c r="E991"/>
  <c r="N991" s="1"/>
  <c r="O991"/>
  <c r="E992"/>
  <c r="N992" s="1"/>
  <c r="O992"/>
  <c r="E993"/>
  <c r="S993" s="1"/>
  <c r="O993"/>
  <c r="R993"/>
  <c r="E994"/>
  <c r="N994" s="1"/>
  <c r="O994"/>
  <c r="E995"/>
  <c r="S995" s="1"/>
  <c r="O995"/>
  <c r="E996"/>
  <c r="N996" s="1"/>
  <c r="O996"/>
  <c r="E997"/>
  <c r="E998"/>
  <c r="R998" s="1"/>
  <c r="E999"/>
  <c r="E1000"/>
  <c r="R1000" s="1"/>
  <c r="E1001"/>
  <c r="E1002"/>
  <c r="R1002" s="1"/>
  <c r="E1003"/>
  <c r="R1004"/>
  <c r="S1004"/>
  <c r="E1005"/>
  <c r="S1005" s="1"/>
  <c r="L1005"/>
  <c r="O1005"/>
  <c r="B1006"/>
  <c r="E1006"/>
  <c r="S1006" s="1"/>
  <c r="L1006"/>
  <c r="O1006"/>
  <c r="E1007"/>
  <c r="N1007" s="1"/>
  <c r="O1007"/>
  <c r="S1007"/>
  <c r="E1008"/>
  <c r="S1008" s="1"/>
  <c r="L1009"/>
  <c r="N1009"/>
  <c r="O1009"/>
  <c r="R1009"/>
  <c r="S1009"/>
  <c r="E1010"/>
  <c r="S1010" s="1"/>
  <c r="E1011"/>
  <c r="R1011" s="1"/>
  <c r="E1012"/>
  <c r="N1012" s="1"/>
  <c r="L1012"/>
  <c r="O1012"/>
  <c r="E1013"/>
  <c r="S1013" s="1"/>
  <c r="L1013"/>
  <c r="O1013"/>
  <c r="S1012" l="1"/>
  <c r="R688"/>
  <c r="S969"/>
  <c r="S905"/>
  <c r="R748"/>
  <c r="S724"/>
  <c r="N718"/>
  <c r="N714"/>
  <c r="S701"/>
  <c r="S654"/>
  <c r="T651"/>
  <c r="N598"/>
  <c r="N588"/>
  <c r="R561"/>
  <c r="R545"/>
  <c r="R540"/>
  <c r="R535"/>
  <c r="R529"/>
  <c r="R511"/>
  <c r="R503"/>
  <c r="R463"/>
  <c r="R459"/>
  <c r="R434"/>
  <c r="R409"/>
  <c r="R405"/>
  <c r="S399"/>
  <c r="R352"/>
  <c r="R310"/>
  <c r="T273"/>
  <c r="N273"/>
  <c r="T228"/>
  <c r="N228"/>
  <c r="N206"/>
  <c r="T199"/>
  <c r="N199"/>
  <c r="R197"/>
  <c r="R183"/>
  <c r="R139"/>
  <c r="N93"/>
  <c r="N90"/>
  <c r="R81"/>
  <c r="R79"/>
  <c r="T37"/>
  <c r="N31"/>
  <c r="S833"/>
  <c r="R701"/>
  <c r="S273"/>
  <c r="T93"/>
  <c r="T90"/>
  <c r="R979"/>
  <c r="R947"/>
  <c r="S941"/>
  <c r="S939"/>
  <c r="R1010"/>
  <c r="S979"/>
  <c r="N969"/>
  <c r="S947"/>
  <c r="N941"/>
  <c r="S912"/>
  <c r="S899"/>
  <c r="S895"/>
  <c r="R891"/>
  <c r="R883"/>
  <c r="S876"/>
  <c r="S862"/>
  <c r="R848"/>
  <c r="R790"/>
  <c r="R774"/>
  <c r="T766"/>
  <c r="S740"/>
  <c r="T724"/>
  <c r="N724"/>
  <c r="O710"/>
  <c r="T701"/>
  <c r="N688"/>
  <c r="S674"/>
  <c r="S667"/>
  <c r="S664"/>
  <c r="N651"/>
  <c r="S648"/>
  <c r="S635"/>
  <c r="S612"/>
  <c r="N595"/>
  <c r="R584"/>
  <c r="R559"/>
  <c r="R555"/>
  <c r="R548"/>
  <c r="R542"/>
  <c r="T488"/>
  <c r="S466"/>
  <c r="S465"/>
  <c r="S455"/>
  <c r="R442"/>
  <c r="S393"/>
  <c r="S385"/>
  <c r="S384"/>
  <c r="S373"/>
  <c r="S361"/>
  <c r="S360"/>
  <c r="S356"/>
  <c r="S349"/>
  <c r="S348"/>
  <c r="T347"/>
  <c r="T344"/>
  <c r="S332"/>
  <c r="S331"/>
  <c r="R302"/>
  <c r="T259"/>
  <c r="T254"/>
  <c r="S253"/>
  <c r="S252"/>
  <c r="T251"/>
  <c r="S239"/>
  <c r="S238"/>
  <c r="T237"/>
  <c r="S227"/>
  <c r="S208"/>
  <c r="S198"/>
  <c r="S159"/>
  <c r="R132"/>
  <c r="S116"/>
  <c r="S115"/>
  <c r="T114"/>
  <c r="S113"/>
  <c r="S110"/>
  <c r="R108"/>
  <c r="T107"/>
  <c r="S106"/>
  <c r="R100"/>
  <c r="T97"/>
  <c r="T96"/>
  <c r="R88"/>
  <c r="R77"/>
  <c r="N67"/>
  <c r="R869"/>
  <c r="S199"/>
  <c r="S972"/>
  <c r="R957"/>
  <c r="R944"/>
  <c r="R938"/>
  <c r="R936"/>
  <c r="R878"/>
  <c r="N869"/>
  <c r="R864"/>
  <c r="T824"/>
  <c r="R820"/>
  <c r="R806"/>
  <c r="R1012"/>
  <c r="R1008"/>
  <c r="R987"/>
  <c r="T979"/>
  <c r="N976"/>
  <c r="S965"/>
  <c r="R964"/>
  <c r="S963"/>
  <c r="S962"/>
  <c r="R926"/>
  <c r="R925"/>
  <c r="S910"/>
  <c r="S898"/>
  <c r="S894"/>
  <c r="S888"/>
  <c r="R873"/>
  <c r="N865"/>
  <c r="R859"/>
  <c r="N853"/>
  <c r="R833"/>
  <c r="N829"/>
  <c r="R813"/>
  <c r="R799"/>
  <c r="R783"/>
  <c r="T769"/>
  <c r="N766"/>
  <c r="S758"/>
  <c r="S739"/>
  <c r="S738"/>
  <c r="S736"/>
  <c r="S734"/>
  <c r="N720"/>
  <c r="S718"/>
  <c r="N716"/>
  <c r="S714"/>
  <c r="N712"/>
  <c r="T703"/>
  <c r="T700"/>
  <c r="S680"/>
  <c r="S677"/>
  <c r="R649"/>
  <c r="T648"/>
  <c r="N646"/>
  <c r="R643"/>
  <c r="S641"/>
  <c r="R630"/>
  <c r="S617"/>
  <c r="S609"/>
  <c r="T597"/>
  <c r="R592"/>
  <c r="R573"/>
  <c r="S561"/>
  <c r="S545"/>
  <c r="S540"/>
  <c r="S529"/>
  <c r="R516"/>
  <c r="S511"/>
  <c r="S498"/>
  <c r="S497"/>
  <c r="S496"/>
  <c r="R486"/>
  <c r="R480"/>
  <c r="R477"/>
  <c r="T463"/>
  <c r="T450"/>
  <c r="R426"/>
  <c r="T405"/>
  <c r="R403"/>
  <c r="R368"/>
  <c r="R356"/>
  <c r="T352"/>
  <c r="R308"/>
  <c r="R300"/>
  <c r="R269"/>
  <c r="S267"/>
  <c r="S258"/>
  <c r="R231"/>
  <c r="R195"/>
  <c r="R189"/>
  <c r="S183"/>
  <c r="S182"/>
  <c r="S175"/>
  <c r="R141"/>
  <c r="S139"/>
  <c r="S138"/>
  <c r="S129"/>
  <c r="T128"/>
  <c r="R113"/>
  <c r="T110"/>
  <c r="R110"/>
  <c r="T108"/>
  <c r="R106"/>
  <c r="S103"/>
  <c r="S81"/>
  <c r="S80"/>
  <c r="T79"/>
  <c r="R74"/>
  <c r="T61"/>
  <c r="S54"/>
  <c r="T52"/>
  <c r="N874"/>
  <c r="S874"/>
  <c r="T958"/>
  <c r="S949"/>
  <c r="S943"/>
  <c r="T925"/>
  <c r="N925"/>
  <c r="S918"/>
  <c r="S904"/>
  <c r="S902"/>
  <c r="S840"/>
  <c r="S835"/>
  <c r="N649"/>
  <c r="S507"/>
  <c r="S506"/>
  <c r="S495"/>
  <c r="S490"/>
  <c r="S489"/>
  <c r="S472"/>
  <c r="S464"/>
  <c r="R452"/>
  <c r="S451"/>
  <c r="S428"/>
  <c r="S412"/>
  <c r="S407"/>
  <c r="S406"/>
  <c r="S391"/>
  <c r="S390"/>
  <c r="S372"/>
  <c r="S371"/>
  <c r="S365"/>
  <c r="R364"/>
  <c r="S287"/>
  <c r="S280"/>
  <c r="S279"/>
  <c r="R262"/>
  <c r="S260"/>
  <c r="S255"/>
  <c r="R249"/>
  <c r="R247"/>
  <c r="R233"/>
  <c r="S207"/>
  <c r="S193"/>
  <c r="S180"/>
  <c r="S179"/>
  <c r="S162"/>
  <c r="R153"/>
  <c r="R135"/>
  <c r="S98"/>
  <c r="S78"/>
  <c r="S75"/>
  <c r="S69"/>
  <c r="R59"/>
  <c r="T1013"/>
  <c r="N982"/>
  <c r="N974"/>
  <c r="R1013"/>
  <c r="T1012"/>
  <c r="R991"/>
  <c r="S990"/>
  <c r="R989"/>
  <c r="N987"/>
  <c r="T981"/>
  <c r="T976"/>
  <c r="T970"/>
  <c r="S957"/>
  <c r="S955"/>
  <c r="S951"/>
  <c r="T943"/>
  <c r="S935"/>
  <c r="S933"/>
  <c r="S907"/>
  <c r="R900"/>
  <c r="R898"/>
  <c r="R896"/>
  <c r="R894"/>
  <c r="R892"/>
  <c r="R860"/>
  <c r="T859"/>
  <c r="T848"/>
  <c r="S831"/>
  <c r="T771"/>
  <c r="S768"/>
  <c r="T761"/>
  <c r="N757"/>
  <c r="S749"/>
  <c r="N742"/>
  <c r="R738"/>
  <c r="T698"/>
  <c r="R671"/>
  <c r="R669"/>
  <c r="R661"/>
  <c r="R645"/>
  <c r="R641"/>
  <c r="T630"/>
  <c r="S594"/>
  <c r="T593"/>
  <c r="R588"/>
  <c r="R575"/>
  <c r="N573"/>
  <c r="R567"/>
  <c r="R565"/>
  <c r="R563"/>
  <c r="T561"/>
  <c r="N561"/>
  <c r="S559"/>
  <c r="R557"/>
  <c r="N548"/>
  <c r="T545"/>
  <c r="N545"/>
  <c r="T540"/>
  <c r="N540"/>
  <c r="R538"/>
  <c r="D536"/>
  <c r="R532"/>
  <c r="T529"/>
  <c r="N529"/>
  <c r="R528"/>
  <c r="R520"/>
  <c r="S516"/>
  <c r="R514"/>
  <c r="S512"/>
  <c r="T511"/>
  <c r="N511"/>
  <c r="R510"/>
  <c r="R507"/>
  <c r="S504"/>
  <c r="T503"/>
  <c r="R496"/>
  <c r="R490"/>
  <c r="S487"/>
  <c r="T486"/>
  <c r="S481"/>
  <c r="T480"/>
  <c r="N480"/>
  <c r="R478"/>
  <c r="R465"/>
  <c r="N463"/>
  <c r="S456"/>
  <c r="T455"/>
  <c r="N455"/>
  <c r="S452"/>
  <c r="T432"/>
  <c r="N432"/>
  <c r="R413"/>
  <c r="R407"/>
  <c r="T403"/>
  <c r="R393"/>
  <c r="R380"/>
  <c r="R373"/>
  <c r="N363"/>
  <c r="N361"/>
  <c r="E359"/>
  <c r="S359" s="1"/>
  <c r="N352"/>
  <c r="T349"/>
  <c r="N349"/>
  <c r="S344"/>
  <c r="R340"/>
  <c r="S338"/>
  <c r="S325"/>
  <c r="R321"/>
  <c r="S317"/>
  <c r="S309"/>
  <c r="T308"/>
  <c r="N308"/>
  <c r="T304"/>
  <c r="N304"/>
  <c r="R289"/>
  <c r="R281"/>
  <c r="S262"/>
  <c r="R256"/>
  <c r="N254"/>
  <c r="S251"/>
  <c r="S247"/>
  <c r="S241"/>
  <c r="T239"/>
  <c r="N239"/>
  <c r="S237"/>
  <c r="T231"/>
  <c r="N231"/>
  <c r="S225"/>
  <c r="R220"/>
  <c r="R216"/>
  <c r="R214"/>
  <c r="R208"/>
  <c r="R206"/>
  <c r="S189"/>
  <c r="R186"/>
  <c r="S184"/>
  <c r="T183"/>
  <c r="N183"/>
  <c r="R180"/>
  <c r="R175"/>
  <c r="S153"/>
  <c r="R145"/>
  <c r="R143"/>
  <c r="S141"/>
  <c r="S140"/>
  <c r="T139"/>
  <c r="N139"/>
  <c r="S135"/>
  <c r="R126"/>
  <c r="R124"/>
  <c r="S122"/>
  <c r="T98"/>
  <c r="R98"/>
  <c r="N97"/>
  <c r="S89"/>
  <c r="R86"/>
  <c r="T81"/>
  <c r="N81"/>
  <c r="S79"/>
  <c r="N77"/>
  <c r="R76"/>
  <c r="N74"/>
  <c r="S61"/>
  <c r="S890"/>
  <c r="S886"/>
  <c r="S882"/>
  <c r="N873"/>
  <c r="N859"/>
  <c r="R817"/>
  <c r="R811"/>
  <c r="R803"/>
  <c r="R795"/>
  <c r="R787"/>
  <c r="R779"/>
  <c r="N771"/>
  <c r="T768"/>
  <c r="N761"/>
  <c r="N698"/>
  <c r="N685"/>
  <c r="N683"/>
  <c r="R660"/>
  <c r="S657"/>
  <c r="N630"/>
  <c r="N625"/>
  <c r="S614"/>
  <c r="S611"/>
  <c r="N593"/>
  <c r="S560"/>
  <c r="S535"/>
  <c r="S517"/>
  <c r="S991"/>
  <c r="S989"/>
  <c r="R982"/>
  <c r="R974"/>
  <c r="R1005"/>
  <c r="T982"/>
  <c r="T974"/>
  <c r="N926"/>
  <c r="R921"/>
  <c r="S915"/>
  <c r="R889"/>
  <c r="R885"/>
  <c r="R881"/>
  <c r="T865"/>
  <c r="T862"/>
  <c r="T850"/>
  <c r="T847"/>
  <c r="R843"/>
  <c r="S837"/>
  <c r="T826"/>
  <c r="N824"/>
  <c r="R816"/>
  <c r="R810"/>
  <c r="R802"/>
  <c r="R794"/>
  <c r="R786"/>
  <c r="R778"/>
  <c r="N763"/>
  <c r="T760"/>
  <c r="R750"/>
  <c r="S744"/>
  <c r="O731"/>
  <c r="T725"/>
  <c r="O704"/>
  <c r="S672"/>
  <c r="T660"/>
  <c r="T646"/>
  <c r="N637"/>
  <c r="N627"/>
  <c r="T624"/>
  <c r="T622"/>
  <c r="R619"/>
  <c r="R617"/>
  <c r="S610"/>
  <c r="R609"/>
  <c r="T605"/>
  <c r="T595"/>
  <c r="T592"/>
  <c r="S586"/>
  <c r="R580"/>
  <c r="S574"/>
  <c r="T573"/>
  <c r="S566"/>
  <c r="S565"/>
  <c r="N559"/>
  <c r="S548"/>
  <c r="T538"/>
  <c r="S531"/>
  <c r="N516"/>
  <c r="N503"/>
  <c r="T496"/>
  <c r="R494"/>
  <c r="N486"/>
  <c r="T465"/>
  <c r="S463"/>
  <c r="N461"/>
  <c r="R448"/>
  <c r="R446"/>
  <c r="S442"/>
  <c r="S438"/>
  <c r="R422"/>
  <c r="R419"/>
  <c r="S416"/>
  <c r="S415"/>
  <c r="T413"/>
  <c r="R411"/>
  <c r="N403"/>
  <c r="S395"/>
  <c r="T393"/>
  <c r="R385"/>
  <c r="S381"/>
  <c r="T380"/>
  <c r="S374"/>
  <c r="T373"/>
  <c r="O365"/>
  <c r="S352"/>
  <c r="N344"/>
  <c r="R332"/>
  <c r="T321"/>
  <c r="R297"/>
  <c r="R295"/>
  <c r="S293"/>
  <c r="S291"/>
  <c r="T289"/>
  <c r="R286"/>
  <c r="T281"/>
  <c r="R275"/>
  <c r="O272"/>
  <c r="T256"/>
  <c r="S254"/>
  <c r="N251"/>
  <c r="N237"/>
  <c r="R226"/>
  <c r="S216"/>
  <c r="R211"/>
  <c r="S209"/>
  <c r="T208"/>
  <c r="R201"/>
  <c r="T175"/>
  <c r="R164"/>
  <c r="R161"/>
  <c r="S130"/>
  <c r="R114"/>
  <c r="S108"/>
  <c r="R107"/>
  <c r="S100"/>
  <c r="R99"/>
  <c r="S97"/>
  <c r="R93"/>
  <c r="R90"/>
  <c r="N79"/>
  <c r="S77"/>
  <c r="S74"/>
  <c r="S64"/>
  <c r="R62"/>
  <c r="T56"/>
  <c r="T44"/>
  <c r="R40"/>
  <c r="R37"/>
  <c r="R33"/>
  <c r="S29"/>
  <c r="R997"/>
  <c r="S997"/>
  <c r="N950"/>
  <c r="S950"/>
  <c r="S828"/>
  <c r="N828"/>
  <c r="T828"/>
  <c r="N945"/>
  <c r="S945"/>
  <c r="S927"/>
  <c r="N927"/>
  <c r="T927"/>
  <c r="R909"/>
  <c r="S909"/>
  <c r="S797"/>
  <c r="R797"/>
  <c r="S773"/>
  <c r="R773"/>
  <c r="S765"/>
  <c r="T765"/>
  <c r="N765"/>
  <c r="R999"/>
  <c r="S999"/>
  <c r="S978"/>
  <c r="N978"/>
  <c r="T978"/>
  <c r="R952"/>
  <c r="N952"/>
  <c r="N948"/>
  <c r="S948"/>
  <c r="S922"/>
  <c r="N922"/>
  <c r="T922"/>
  <c r="S870"/>
  <c r="N870"/>
  <c r="R866"/>
  <c r="N866"/>
  <c r="S849"/>
  <c r="N849"/>
  <c r="T849"/>
  <c r="N834"/>
  <c r="P834" s="1"/>
  <c r="S834"/>
  <c r="R834"/>
  <c r="N830"/>
  <c r="S830"/>
  <c r="S756"/>
  <c r="T756"/>
  <c r="N756"/>
  <c r="R1001"/>
  <c r="S1001"/>
  <c r="N946"/>
  <c r="S946"/>
  <c r="R839"/>
  <c r="S839"/>
  <c r="N832"/>
  <c r="S832"/>
  <c r="N770"/>
  <c r="T770"/>
  <c r="S770"/>
  <c r="N762"/>
  <c r="T762"/>
  <c r="S762"/>
  <c r="N983"/>
  <c r="T983"/>
  <c r="S983"/>
  <c r="N975"/>
  <c r="T975"/>
  <c r="S975"/>
  <c r="T959"/>
  <c r="S959"/>
  <c r="S906"/>
  <c r="R906"/>
  <c r="N854"/>
  <c r="S854"/>
  <c r="S819"/>
  <c r="R819"/>
  <c r="S805"/>
  <c r="R805"/>
  <c r="S789"/>
  <c r="R789"/>
  <c r="S781"/>
  <c r="R781"/>
  <c r="N753"/>
  <c r="T753"/>
  <c r="S753"/>
  <c r="S1003"/>
  <c r="R1003"/>
  <c r="S984"/>
  <c r="N984"/>
  <c r="R995"/>
  <c r="N995"/>
  <c r="S986"/>
  <c r="N986"/>
  <c r="S954"/>
  <c r="R954"/>
  <c r="R917"/>
  <c r="S917"/>
  <c r="S914"/>
  <c r="R914"/>
  <c r="S861"/>
  <c r="N861"/>
  <c r="T861"/>
  <c r="S852"/>
  <c r="N852"/>
  <c r="T852"/>
  <c r="S844"/>
  <c r="N844"/>
  <c r="T844"/>
  <c r="S825"/>
  <c r="N825"/>
  <c r="T825"/>
  <c r="S815"/>
  <c r="R815"/>
  <c r="S809"/>
  <c r="R809"/>
  <c r="S801"/>
  <c r="R801"/>
  <c r="S793"/>
  <c r="R793"/>
  <c r="S785"/>
  <c r="R785"/>
  <c r="S777"/>
  <c r="R777"/>
  <c r="N722"/>
  <c r="S722"/>
  <c r="R950"/>
  <c r="R946"/>
  <c r="R832"/>
  <c r="R828"/>
  <c r="R770"/>
  <c r="R762"/>
  <c r="N715"/>
  <c r="S715"/>
  <c r="N710"/>
  <c r="S710"/>
  <c r="S687"/>
  <c r="N687"/>
  <c r="S681"/>
  <c r="R681"/>
  <c r="R655"/>
  <c r="S655"/>
  <c r="S647"/>
  <c r="N647"/>
  <c r="T647"/>
  <c r="N603"/>
  <c r="T603"/>
  <c r="S603"/>
  <c r="N572"/>
  <c r="S572"/>
  <c r="N556"/>
  <c r="S556"/>
  <c r="N522"/>
  <c r="S522"/>
  <c r="N483"/>
  <c r="S483"/>
  <c r="N458"/>
  <c r="S458"/>
  <c r="N409"/>
  <c r="T409"/>
  <c r="N402"/>
  <c r="S402"/>
  <c r="N378"/>
  <c r="T378"/>
  <c r="E334"/>
  <c r="N334" s="1"/>
  <c r="S336"/>
  <c r="N271"/>
  <c r="S271"/>
  <c r="E203"/>
  <c r="N203" s="1"/>
  <c r="S205"/>
  <c r="N191"/>
  <c r="T191"/>
  <c r="N168"/>
  <c r="S168"/>
  <c r="N120"/>
  <c r="S120"/>
  <c r="N112"/>
  <c r="S112"/>
  <c r="R112"/>
  <c r="N60"/>
  <c r="S60"/>
  <c r="R747"/>
  <c r="S747"/>
  <c r="N741"/>
  <c r="S741"/>
  <c r="N704"/>
  <c r="S704"/>
  <c r="N689"/>
  <c r="S689"/>
  <c r="R668"/>
  <c r="S668"/>
  <c r="S631"/>
  <c r="N631"/>
  <c r="T631"/>
  <c r="N582"/>
  <c r="S582"/>
  <c r="N493"/>
  <c r="S493"/>
  <c r="N474"/>
  <c r="S474"/>
  <c r="E423"/>
  <c r="S425"/>
  <c r="N419"/>
  <c r="T419"/>
  <c r="N410"/>
  <c r="S410"/>
  <c r="N387"/>
  <c r="T387"/>
  <c r="N340"/>
  <c r="T340"/>
  <c r="N319"/>
  <c r="S319"/>
  <c r="N295"/>
  <c r="T295"/>
  <c r="N277"/>
  <c r="T277"/>
  <c r="N218"/>
  <c r="S218"/>
  <c r="N214"/>
  <c r="T214"/>
  <c r="N143"/>
  <c r="T143"/>
  <c r="N124"/>
  <c r="T124"/>
  <c r="N87"/>
  <c r="S87"/>
  <c r="N40"/>
  <c r="S40"/>
  <c r="N717"/>
  <c r="S717"/>
  <c r="N713"/>
  <c r="S713"/>
  <c r="S706"/>
  <c r="N706"/>
  <c r="R706"/>
  <c r="S702"/>
  <c r="N702"/>
  <c r="T702"/>
  <c r="S700"/>
  <c r="N700"/>
  <c r="N699"/>
  <c r="T699"/>
  <c r="S699"/>
  <c r="N694"/>
  <c r="S694"/>
  <c r="S673"/>
  <c r="R673"/>
  <c r="N642"/>
  <c r="S642"/>
  <c r="N638"/>
  <c r="S638"/>
  <c r="S629"/>
  <c r="N629"/>
  <c r="N628"/>
  <c r="T628"/>
  <c r="S628"/>
  <c r="S601"/>
  <c r="N601"/>
  <c r="T601"/>
  <c r="S597"/>
  <c r="N597"/>
  <c r="N596"/>
  <c r="T596"/>
  <c r="S596"/>
  <c r="N591"/>
  <c r="T591"/>
  <c r="N577"/>
  <c r="S577"/>
  <c r="N564"/>
  <c r="S564"/>
  <c r="N562"/>
  <c r="S562"/>
  <c r="N542"/>
  <c r="T542"/>
  <c r="N534"/>
  <c r="S534"/>
  <c r="N499"/>
  <c r="S499"/>
  <c r="N471"/>
  <c r="S471"/>
  <c r="E467"/>
  <c r="T467" s="1"/>
  <c r="S469"/>
  <c r="N440"/>
  <c r="S440"/>
  <c r="N436"/>
  <c r="T436"/>
  <c r="N420"/>
  <c r="S420"/>
  <c r="N417"/>
  <c r="S417"/>
  <c r="R400"/>
  <c r="S400"/>
  <c r="N389"/>
  <c r="S389"/>
  <c r="N386"/>
  <c r="S386"/>
  <c r="N369"/>
  <c r="S369"/>
  <c r="N367"/>
  <c r="S367"/>
  <c r="N339"/>
  <c r="S339"/>
  <c r="N333"/>
  <c r="S333"/>
  <c r="N312"/>
  <c r="T312"/>
  <c r="N301"/>
  <c r="S301"/>
  <c r="N296"/>
  <c r="S296"/>
  <c r="N294"/>
  <c r="S294"/>
  <c r="N278"/>
  <c r="S278"/>
  <c r="N276"/>
  <c r="S276"/>
  <c r="N249"/>
  <c r="T249"/>
  <c r="N233"/>
  <c r="T233"/>
  <c r="N215"/>
  <c r="S215"/>
  <c r="N213"/>
  <c r="S213"/>
  <c r="N202"/>
  <c r="S202"/>
  <c r="N177"/>
  <c r="T177"/>
  <c r="N144"/>
  <c r="S144"/>
  <c r="N142"/>
  <c r="S142"/>
  <c r="N132"/>
  <c r="T132"/>
  <c r="N125"/>
  <c r="S125"/>
  <c r="N123"/>
  <c r="S123"/>
  <c r="N62"/>
  <c r="S62"/>
  <c r="S746"/>
  <c r="T584"/>
  <c r="T520"/>
  <c r="T510"/>
  <c r="T411"/>
  <c r="T161"/>
  <c r="T148"/>
  <c r="T88"/>
  <c r="T72"/>
  <c r="K21" i="5"/>
  <c r="T1005" i="4"/>
  <c r="R980"/>
  <c r="R924"/>
  <c r="S891"/>
  <c r="S887"/>
  <c r="S883"/>
  <c r="R879"/>
  <c r="R877"/>
  <c r="R863"/>
  <c r="R846"/>
  <c r="R764"/>
  <c r="R755"/>
  <c r="R679"/>
  <c r="R663"/>
  <c r="S653"/>
  <c r="N584"/>
  <c r="T535"/>
  <c r="N528"/>
  <c r="N510"/>
  <c r="T472"/>
  <c r="D467"/>
  <c r="R467" s="1"/>
  <c r="T448"/>
  <c r="T390"/>
  <c r="N380"/>
  <c r="T371"/>
  <c r="T297"/>
  <c r="D244"/>
  <c r="T216"/>
  <c r="N197"/>
  <c r="T186"/>
  <c r="D149"/>
  <c r="T126"/>
  <c r="D94"/>
  <c r="T33"/>
  <c r="M21" i="5"/>
  <c r="R1006" i="4"/>
  <c r="N993"/>
  <c r="R985"/>
  <c r="T980"/>
  <c r="S977"/>
  <c r="S967"/>
  <c r="T942"/>
  <c r="S937"/>
  <c r="T924"/>
  <c r="S921"/>
  <c r="S919"/>
  <c r="R916"/>
  <c r="S911"/>
  <c r="R908"/>
  <c r="S903"/>
  <c r="N889"/>
  <c r="N885"/>
  <c r="N881"/>
  <c r="S879"/>
  <c r="S877"/>
  <c r="S875"/>
  <c r="T863"/>
  <c r="S860"/>
  <c r="S851"/>
  <c r="T846"/>
  <c r="S843"/>
  <c r="S841"/>
  <c r="R838"/>
  <c r="S827"/>
  <c r="S772"/>
  <c r="T767"/>
  <c r="S764"/>
  <c r="S755"/>
  <c r="N744"/>
  <c r="S742"/>
  <c r="N740"/>
  <c r="S730"/>
  <c r="S696"/>
  <c r="S666"/>
  <c r="T657"/>
  <c r="S615"/>
  <c r="R613"/>
  <c r="S573"/>
  <c r="N565"/>
  <c r="S557"/>
  <c r="T553"/>
  <c r="N535"/>
  <c r="S523"/>
  <c r="S514"/>
  <c r="S503"/>
  <c r="S486"/>
  <c r="S479"/>
  <c r="N472"/>
  <c r="S461"/>
  <c r="N448"/>
  <c r="S446"/>
  <c r="N430"/>
  <c r="N422"/>
  <c r="S403"/>
  <c r="N390"/>
  <c r="N371"/>
  <c r="S364"/>
  <c r="N302"/>
  <c r="N297"/>
  <c r="N279"/>
  <c r="N216"/>
  <c r="S206"/>
  <c r="N195"/>
  <c r="N186"/>
  <c r="O149"/>
  <c r="N145"/>
  <c r="N126"/>
  <c r="T112"/>
  <c r="S109"/>
  <c r="T60"/>
  <c r="T54"/>
  <c r="R54"/>
  <c r="T46"/>
  <c r="R46"/>
  <c r="S37"/>
  <c r="N33"/>
  <c r="R27"/>
  <c r="N726"/>
  <c r="T726"/>
  <c r="N719"/>
  <c r="S719"/>
  <c r="E708"/>
  <c r="O708"/>
  <c r="S686"/>
  <c r="N686"/>
  <c r="S665"/>
  <c r="R665"/>
  <c r="N650"/>
  <c r="T650"/>
  <c r="S606"/>
  <c r="N606"/>
  <c r="T606"/>
  <c r="S604"/>
  <c r="N604"/>
  <c r="N580"/>
  <c r="T580"/>
  <c r="N570"/>
  <c r="S570"/>
  <c r="N550"/>
  <c r="S550"/>
  <c r="N539"/>
  <c r="S539"/>
  <c r="E500"/>
  <c r="N500" s="1"/>
  <c r="S502"/>
  <c r="N492"/>
  <c r="T492"/>
  <c r="N485"/>
  <c r="S485"/>
  <c r="N460"/>
  <c r="S460"/>
  <c r="N426"/>
  <c r="T426"/>
  <c r="N357"/>
  <c r="S357"/>
  <c r="N329"/>
  <c r="S329"/>
  <c r="N268"/>
  <c r="S268"/>
  <c r="N220"/>
  <c r="T220"/>
  <c r="N170"/>
  <c r="S170"/>
  <c r="N164"/>
  <c r="T164"/>
  <c r="S148"/>
  <c r="N148"/>
  <c r="N118"/>
  <c r="S118"/>
  <c r="N105"/>
  <c r="S105"/>
  <c r="N86"/>
  <c r="T86"/>
  <c r="E70"/>
  <c r="T70" s="1"/>
  <c r="R72"/>
  <c r="S645"/>
  <c r="N645"/>
  <c r="N579"/>
  <c r="S579"/>
  <c r="N563"/>
  <c r="T563"/>
  <c r="N519"/>
  <c r="S519"/>
  <c r="N491"/>
  <c r="S491"/>
  <c r="N470"/>
  <c r="T470"/>
  <c r="N408"/>
  <c r="S408"/>
  <c r="N379"/>
  <c r="S379"/>
  <c r="N368"/>
  <c r="T368"/>
  <c r="N328"/>
  <c r="S328"/>
  <c r="N300"/>
  <c r="T300"/>
  <c r="N222"/>
  <c r="S222"/>
  <c r="N147"/>
  <c r="S147"/>
  <c r="N136"/>
  <c r="S136"/>
  <c r="N82"/>
  <c r="S82"/>
  <c r="S752"/>
  <c r="T752"/>
  <c r="N743"/>
  <c r="S743"/>
  <c r="N735"/>
  <c r="S735"/>
  <c r="N731"/>
  <c r="S731"/>
  <c r="N728"/>
  <c r="T728"/>
  <c r="S728"/>
  <c r="S723"/>
  <c r="N723"/>
  <c r="T723"/>
  <c r="S707"/>
  <c r="N707"/>
  <c r="R707"/>
  <c r="R676"/>
  <c r="S676"/>
  <c r="S652"/>
  <c r="R652"/>
  <c r="N640"/>
  <c r="S640"/>
  <c r="N626"/>
  <c r="T626"/>
  <c r="S621"/>
  <c r="N621"/>
  <c r="T621"/>
  <c r="N594"/>
  <c r="T594"/>
  <c r="N571"/>
  <c r="T571"/>
  <c r="S555"/>
  <c r="N555"/>
  <c r="T555"/>
  <c r="N546"/>
  <c r="S546"/>
  <c r="N543"/>
  <c r="S543"/>
  <c r="N541"/>
  <c r="S541"/>
  <c r="N484"/>
  <c r="T484"/>
  <c r="N459"/>
  <c r="T459"/>
  <c r="N453"/>
  <c r="S453"/>
  <c r="N437"/>
  <c r="S437"/>
  <c r="N435"/>
  <c r="S435"/>
  <c r="N358"/>
  <c r="T358"/>
  <c r="N351"/>
  <c r="S351"/>
  <c r="N313"/>
  <c r="S313"/>
  <c r="N311"/>
  <c r="S311"/>
  <c r="N269"/>
  <c r="T269"/>
  <c r="N263"/>
  <c r="S263"/>
  <c r="N250"/>
  <c r="S250"/>
  <c r="N248"/>
  <c r="S248"/>
  <c r="N235"/>
  <c r="S235"/>
  <c r="N232"/>
  <c r="S232"/>
  <c r="N169"/>
  <c r="T169"/>
  <c r="N157"/>
  <c r="T157"/>
  <c r="N133"/>
  <c r="S133"/>
  <c r="N131"/>
  <c r="S131"/>
  <c r="N119"/>
  <c r="T119"/>
  <c r="N111"/>
  <c r="T111"/>
  <c r="N102"/>
  <c r="S102"/>
  <c r="E65"/>
  <c r="N65" s="1"/>
  <c r="R67"/>
  <c r="E25"/>
  <c r="T25" s="1"/>
  <c r="S27"/>
  <c r="S690"/>
  <c r="T494"/>
  <c r="T286"/>
  <c r="T224"/>
  <c r="T197"/>
  <c r="R977"/>
  <c r="R971"/>
  <c r="R942"/>
  <c r="R875"/>
  <c r="R871"/>
  <c r="R867"/>
  <c r="S856"/>
  <c r="R851"/>
  <c r="R827"/>
  <c r="R772"/>
  <c r="R767"/>
  <c r="N746"/>
  <c r="T565"/>
  <c r="D524"/>
  <c r="N520"/>
  <c r="N494"/>
  <c r="T430"/>
  <c r="N411"/>
  <c r="N347"/>
  <c r="T302"/>
  <c r="N286"/>
  <c r="T279"/>
  <c r="N224"/>
  <c r="N161"/>
  <c r="T145"/>
  <c r="N88"/>
  <c r="D57"/>
  <c r="S996"/>
  <c r="N980"/>
  <c r="T977"/>
  <c r="N971"/>
  <c r="S953"/>
  <c r="N942"/>
  <c r="N924"/>
  <c r="T921"/>
  <c r="N871"/>
  <c r="N867"/>
  <c r="N863"/>
  <c r="T860"/>
  <c r="T851"/>
  <c r="N846"/>
  <c r="T843"/>
  <c r="T827"/>
  <c r="R822"/>
  <c r="R818"/>
  <c r="R814"/>
  <c r="R808"/>
  <c r="R804"/>
  <c r="R800"/>
  <c r="R796"/>
  <c r="R792"/>
  <c r="R788"/>
  <c r="R784"/>
  <c r="R780"/>
  <c r="R776"/>
  <c r="T772"/>
  <c r="N767"/>
  <c r="T764"/>
  <c r="T755"/>
  <c r="S745"/>
  <c r="E729"/>
  <c r="R729" s="1"/>
  <c r="R726"/>
  <c r="R690"/>
  <c r="R687"/>
  <c r="R686"/>
  <c r="R650"/>
  <c r="R647"/>
  <c r="I589"/>
  <c r="S613"/>
  <c r="R611"/>
  <c r="R606"/>
  <c r="R604"/>
  <c r="R603"/>
  <c r="S584"/>
  <c r="S580"/>
  <c r="D551"/>
  <c r="S528"/>
  <c r="S520"/>
  <c r="S510"/>
  <c r="S494"/>
  <c r="S492"/>
  <c r="S477"/>
  <c r="S426"/>
  <c r="D423"/>
  <c r="S411"/>
  <c r="S409"/>
  <c r="S380"/>
  <c r="S378"/>
  <c r="S347"/>
  <c r="S286"/>
  <c r="D229"/>
  <c r="S224"/>
  <c r="S220"/>
  <c r="S197"/>
  <c r="S191"/>
  <c r="S164"/>
  <c r="S161"/>
  <c r="R148"/>
  <c r="S114"/>
  <c r="T109"/>
  <c r="R109"/>
  <c r="S107"/>
  <c r="S88"/>
  <c r="S86"/>
  <c r="S72"/>
  <c r="R60"/>
  <c r="T40"/>
  <c r="K551"/>
  <c r="O551" s="1"/>
  <c r="E536"/>
  <c r="R536" s="1"/>
  <c r="E524"/>
  <c r="T524" s="1"/>
  <c r="D305"/>
  <c r="E229"/>
  <c r="N229" s="1"/>
  <c r="R176"/>
  <c r="D171"/>
  <c r="E94"/>
  <c r="N94" s="1"/>
  <c r="T69"/>
  <c r="E57"/>
  <c r="N57" s="1"/>
  <c r="S56"/>
  <c r="D50"/>
  <c r="T49"/>
  <c r="D41"/>
  <c r="T38"/>
  <c r="T35"/>
  <c r="G21" i="5"/>
  <c r="T683" i="4"/>
  <c r="S678"/>
  <c r="S670"/>
  <c r="S662"/>
  <c r="T649"/>
  <c r="T625"/>
  <c r="S618"/>
  <c r="C551"/>
  <c r="E508"/>
  <c r="S508" s="1"/>
  <c r="D508"/>
  <c r="T507"/>
  <c r="D500"/>
  <c r="R500" s="1"/>
  <c r="T498"/>
  <c r="T490"/>
  <c r="T482"/>
  <c r="T457"/>
  <c r="T452"/>
  <c r="E443"/>
  <c r="T443" s="1"/>
  <c r="D443"/>
  <c r="T442"/>
  <c r="T434"/>
  <c r="T416"/>
  <c r="T407"/>
  <c r="T397"/>
  <c r="T385"/>
  <c r="O376"/>
  <c r="T356"/>
  <c r="T338"/>
  <c r="D334"/>
  <c r="R334" s="1"/>
  <c r="T332"/>
  <c r="T323"/>
  <c r="T315"/>
  <c r="T310"/>
  <c r="E305"/>
  <c r="S305" s="1"/>
  <c r="T293"/>
  <c r="T275"/>
  <c r="R272"/>
  <c r="T267"/>
  <c r="K244"/>
  <c r="O244" s="1"/>
  <c r="T262"/>
  <c r="T247"/>
  <c r="D203"/>
  <c r="R203" s="1"/>
  <c r="T201"/>
  <c r="T180"/>
  <c r="S176"/>
  <c r="E171"/>
  <c r="N171" s="1"/>
  <c r="T167"/>
  <c r="E149"/>
  <c r="S149" s="1"/>
  <c r="T153"/>
  <c r="T141"/>
  <c r="T135"/>
  <c r="T130"/>
  <c r="T122"/>
  <c r="T113"/>
  <c r="T106"/>
  <c r="T103"/>
  <c r="D70"/>
  <c r="E50"/>
  <c r="S50" s="1"/>
  <c r="E41"/>
  <c r="N41" s="1"/>
  <c r="D25"/>
  <c r="I21" i="5"/>
  <c r="E61"/>
  <c r="E423"/>
  <c r="E378"/>
  <c r="E325"/>
  <c r="E222"/>
  <c r="E124"/>
  <c r="E93"/>
  <c r="E65"/>
  <c r="E22"/>
  <c r="E418"/>
  <c r="E394"/>
  <c r="E373"/>
  <c r="E314"/>
  <c r="E210"/>
  <c r="E166"/>
  <c r="E152"/>
  <c r="E135"/>
  <c r="E81"/>
  <c r="E77"/>
  <c r="E48"/>
  <c r="S932" i="4"/>
  <c r="N932"/>
  <c r="R932"/>
  <c r="S931"/>
  <c r="N931"/>
  <c r="R931"/>
  <c r="S930"/>
  <c r="N930"/>
  <c r="R930"/>
  <c r="S929"/>
  <c r="N929"/>
  <c r="R929"/>
  <c r="S928"/>
  <c r="N928"/>
  <c r="R928"/>
  <c r="N855"/>
  <c r="R855"/>
  <c r="S855"/>
  <c r="S709"/>
  <c r="N709"/>
  <c r="P709"/>
  <c r="Q709" s="1"/>
  <c r="R709"/>
  <c r="S692"/>
  <c r="N692"/>
  <c r="R692"/>
  <c r="T500"/>
  <c r="S376"/>
  <c r="N376"/>
  <c r="T376"/>
  <c r="N1013"/>
  <c r="N1006"/>
  <c r="N1005"/>
  <c r="S1002"/>
  <c r="S1000"/>
  <c r="S998"/>
  <c r="S994"/>
  <c r="S992"/>
  <c r="N985"/>
  <c r="R890"/>
  <c r="R888"/>
  <c r="R886"/>
  <c r="R884"/>
  <c r="R882"/>
  <c r="R874"/>
  <c r="R856"/>
  <c r="R835"/>
  <c r="G589"/>
  <c r="G23" s="1"/>
  <c r="L589"/>
  <c r="L23" s="1"/>
  <c r="S732"/>
  <c r="N732"/>
  <c r="R732"/>
  <c r="S705"/>
  <c r="N705"/>
  <c r="R705"/>
  <c r="I23"/>
  <c r="O589"/>
  <c r="O23" s="1"/>
  <c r="S467"/>
  <c r="S443"/>
  <c r="N423"/>
  <c r="T423"/>
  <c r="S1011"/>
  <c r="S988"/>
  <c r="R1007"/>
  <c r="R996"/>
  <c r="R994"/>
  <c r="R992"/>
  <c r="R990"/>
  <c r="R988"/>
  <c r="R953"/>
  <c r="R945"/>
  <c r="R935"/>
  <c r="R933"/>
  <c r="R901"/>
  <c r="R899"/>
  <c r="R897"/>
  <c r="R895"/>
  <c r="R893"/>
  <c r="T334"/>
  <c r="N272"/>
  <c r="T272"/>
  <c r="S272"/>
  <c r="S229"/>
  <c r="T229"/>
  <c r="T203"/>
  <c r="S203"/>
  <c r="S94"/>
  <c r="T94"/>
  <c r="S70"/>
  <c r="S65"/>
  <c r="T65"/>
  <c r="E587"/>
  <c r="T586"/>
  <c r="R586"/>
  <c r="T582"/>
  <c r="R582"/>
  <c r="T579"/>
  <c r="R579"/>
  <c r="R577"/>
  <c r="T576"/>
  <c r="R576"/>
  <c r="T574"/>
  <c r="R574"/>
  <c r="T572"/>
  <c r="R572"/>
  <c r="T570"/>
  <c r="R570"/>
  <c r="T568"/>
  <c r="R568"/>
  <c r="T566"/>
  <c r="R566"/>
  <c r="T564"/>
  <c r="R564"/>
  <c r="T562"/>
  <c r="R562"/>
  <c r="T560"/>
  <c r="R560"/>
  <c r="T558"/>
  <c r="R558"/>
  <c r="T556"/>
  <c r="R556"/>
  <c r="R553"/>
  <c r="N553"/>
  <c r="T506"/>
  <c r="R506"/>
  <c r="T504"/>
  <c r="R504"/>
  <c r="T502"/>
  <c r="R502"/>
  <c r="N502"/>
  <c r="T499"/>
  <c r="R499"/>
  <c r="T497"/>
  <c r="R497"/>
  <c r="T495"/>
  <c r="R495"/>
  <c r="T493"/>
  <c r="R493"/>
  <c r="T491"/>
  <c r="R491"/>
  <c r="T489"/>
  <c r="R489"/>
  <c r="T487"/>
  <c r="R487"/>
  <c r="T485"/>
  <c r="R485"/>
  <c r="T483"/>
  <c r="R483"/>
  <c r="T481"/>
  <c r="R481"/>
  <c r="T474"/>
  <c r="R474"/>
  <c r="T471"/>
  <c r="R471"/>
  <c r="T469"/>
  <c r="R469"/>
  <c r="N469"/>
  <c r="T466"/>
  <c r="R466"/>
  <c r="T464"/>
  <c r="R464"/>
  <c r="T460"/>
  <c r="R460"/>
  <c r="T458"/>
  <c r="R458"/>
  <c r="T456"/>
  <c r="R456"/>
  <c r="T453"/>
  <c r="R453"/>
  <c r="T451"/>
  <c r="R451"/>
  <c r="T449"/>
  <c r="R449"/>
  <c r="N449"/>
  <c r="T440"/>
  <c r="R440"/>
  <c r="T437"/>
  <c r="R437"/>
  <c r="T435"/>
  <c r="R435"/>
  <c r="T433"/>
  <c r="R433"/>
  <c r="T431"/>
  <c r="R431"/>
  <c r="T428"/>
  <c r="R428"/>
  <c r="T425"/>
  <c r="R425"/>
  <c r="N425"/>
  <c r="T420"/>
  <c r="R420"/>
  <c r="T417"/>
  <c r="R417"/>
  <c r="T415"/>
  <c r="R415"/>
  <c r="T412"/>
  <c r="R412"/>
  <c r="T410"/>
  <c r="R410"/>
  <c r="T408"/>
  <c r="R408"/>
  <c r="T406"/>
  <c r="R406"/>
  <c r="T404"/>
  <c r="R404"/>
  <c r="T402"/>
  <c r="R402"/>
  <c r="T395"/>
  <c r="R395"/>
  <c r="T391"/>
  <c r="R391"/>
  <c r="T389"/>
  <c r="R389"/>
  <c r="T386"/>
  <c r="R386"/>
  <c r="T384"/>
  <c r="R384"/>
  <c r="T381"/>
  <c r="R381"/>
  <c r="T379"/>
  <c r="R379"/>
  <c r="T374"/>
  <c r="R374"/>
  <c r="T372"/>
  <c r="R372"/>
  <c r="T369"/>
  <c r="R369"/>
  <c r="T367"/>
  <c r="R367"/>
  <c r="R365"/>
  <c r="R305"/>
  <c r="L24"/>
  <c r="J24"/>
  <c r="J22" s="1"/>
  <c r="H24"/>
  <c r="H22" s="1"/>
  <c r="F24"/>
  <c r="F22" s="1"/>
  <c r="S171"/>
  <c r="T149"/>
  <c r="T50"/>
  <c r="T41"/>
  <c r="S41"/>
  <c r="R745"/>
  <c r="R743"/>
  <c r="R741"/>
  <c r="R739"/>
  <c r="R737"/>
  <c r="R735"/>
  <c r="R733"/>
  <c r="O732"/>
  <c r="R731"/>
  <c r="T722"/>
  <c r="R722"/>
  <c r="R719"/>
  <c r="R717"/>
  <c r="R715"/>
  <c r="R713"/>
  <c r="R710"/>
  <c r="P710"/>
  <c r="Q710" s="1"/>
  <c r="O709"/>
  <c r="R708"/>
  <c r="P708"/>
  <c r="Q708" s="1"/>
  <c r="O705"/>
  <c r="R704"/>
  <c r="P704"/>
  <c r="Q704" s="1"/>
  <c r="R694"/>
  <c r="R689"/>
  <c r="E684"/>
  <c r="R642"/>
  <c r="R640"/>
  <c r="R634"/>
  <c r="O633"/>
  <c r="E633"/>
  <c r="R616"/>
  <c r="R614"/>
  <c r="R612"/>
  <c r="R610"/>
  <c r="R608"/>
  <c r="S591"/>
  <c r="T550"/>
  <c r="R550"/>
  <c r="T546"/>
  <c r="R546"/>
  <c r="T543"/>
  <c r="R543"/>
  <c r="T541"/>
  <c r="R541"/>
  <c r="R539"/>
  <c r="T534"/>
  <c r="R534"/>
  <c r="T531"/>
  <c r="R531"/>
  <c r="T526"/>
  <c r="R526"/>
  <c r="N526"/>
  <c r="T522"/>
  <c r="R522"/>
  <c r="T519"/>
  <c r="R519"/>
  <c r="R517"/>
  <c r="T515"/>
  <c r="R515"/>
  <c r="T512"/>
  <c r="R512"/>
  <c r="K353"/>
  <c r="O353" s="1"/>
  <c r="D353"/>
  <c r="R65"/>
  <c r="M24"/>
  <c r="I24"/>
  <c r="G24"/>
  <c r="M22"/>
  <c r="T360"/>
  <c r="R360"/>
  <c r="T357"/>
  <c r="R357"/>
  <c r="T355"/>
  <c r="R355"/>
  <c r="N355"/>
  <c r="T241"/>
  <c r="R241"/>
  <c r="T238"/>
  <c r="R238"/>
  <c r="T235"/>
  <c r="R235"/>
  <c r="T232"/>
  <c r="R232"/>
  <c r="T227"/>
  <c r="R227"/>
  <c r="T225"/>
  <c r="R225"/>
  <c r="T222"/>
  <c r="R222"/>
  <c r="T218"/>
  <c r="R218"/>
  <c r="T215"/>
  <c r="R215"/>
  <c r="T213"/>
  <c r="R213"/>
  <c r="T209"/>
  <c r="R209"/>
  <c r="T207"/>
  <c r="R207"/>
  <c r="T205"/>
  <c r="R205"/>
  <c r="N205"/>
  <c r="T202"/>
  <c r="R202"/>
  <c r="T200"/>
  <c r="R200"/>
  <c r="T198"/>
  <c r="R198"/>
  <c r="T193"/>
  <c r="R193"/>
  <c r="T187"/>
  <c r="R187"/>
  <c r="T184"/>
  <c r="R184"/>
  <c r="T182"/>
  <c r="R182"/>
  <c r="T179"/>
  <c r="R179"/>
  <c r="T176"/>
  <c r="T174"/>
  <c r="R174"/>
  <c r="N174"/>
  <c r="T170"/>
  <c r="R170"/>
  <c r="T168"/>
  <c r="R168"/>
  <c r="T166"/>
  <c r="R166"/>
  <c r="T162"/>
  <c r="R162"/>
  <c r="T159"/>
  <c r="R159"/>
  <c r="T155"/>
  <c r="R155"/>
  <c r="N155"/>
  <c r="T147"/>
  <c r="R147"/>
  <c r="T144"/>
  <c r="R144"/>
  <c r="T142"/>
  <c r="R142"/>
  <c r="T140"/>
  <c r="R140"/>
  <c r="T138"/>
  <c r="R138"/>
  <c r="R136"/>
  <c r="T133"/>
  <c r="R133"/>
  <c r="T131"/>
  <c r="R131"/>
  <c r="T129"/>
  <c r="R129"/>
  <c r="T127"/>
  <c r="R127"/>
  <c r="T125"/>
  <c r="R125"/>
  <c r="T123"/>
  <c r="R123"/>
  <c r="T120"/>
  <c r="R120"/>
  <c r="T118"/>
  <c r="R118"/>
  <c r="R116"/>
  <c r="R115"/>
  <c r="R105"/>
  <c r="R102"/>
  <c r="T91"/>
  <c r="R91"/>
  <c r="T89"/>
  <c r="R89"/>
  <c r="T87"/>
  <c r="R87"/>
  <c r="T82"/>
  <c r="R82"/>
  <c r="T80"/>
  <c r="R80"/>
  <c r="T78"/>
  <c r="R78"/>
  <c r="T75"/>
  <c r="R75"/>
  <c r="T73"/>
  <c r="R73"/>
  <c r="R69"/>
  <c r="N59"/>
  <c r="N52"/>
  <c r="R49"/>
  <c r="N44"/>
  <c r="N27"/>
  <c r="T351"/>
  <c r="R351"/>
  <c r="T348"/>
  <c r="R348"/>
  <c r="T342"/>
  <c r="R342"/>
  <c r="T339"/>
  <c r="R339"/>
  <c r="T336"/>
  <c r="R336"/>
  <c r="N336"/>
  <c r="T333"/>
  <c r="R333"/>
  <c r="T331"/>
  <c r="R331"/>
  <c r="R329"/>
  <c r="R328"/>
  <c r="T325"/>
  <c r="R325"/>
  <c r="T322"/>
  <c r="R322"/>
  <c r="T319"/>
  <c r="R319"/>
  <c r="R317"/>
  <c r="T313"/>
  <c r="R313"/>
  <c r="T311"/>
  <c r="R311"/>
  <c r="T309"/>
  <c r="R309"/>
  <c r="T303"/>
  <c r="R303"/>
  <c r="T301"/>
  <c r="R301"/>
  <c r="T298"/>
  <c r="R298"/>
  <c r="T296"/>
  <c r="R296"/>
  <c r="T294"/>
  <c r="R294"/>
  <c r="T291"/>
  <c r="R291"/>
  <c r="T287"/>
  <c r="R287"/>
  <c r="T284"/>
  <c r="R284"/>
  <c r="R282"/>
  <c r="T280"/>
  <c r="R280"/>
  <c r="T278"/>
  <c r="R278"/>
  <c r="T276"/>
  <c r="R276"/>
  <c r="T274"/>
  <c r="R274"/>
  <c r="T271"/>
  <c r="R271"/>
  <c r="T268"/>
  <c r="R268"/>
  <c r="E266"/>
  <c r="E244" s="1"/>
  <c r="T263"/>
  <c r="R263"/>
  <c r="T260"/>
  <c r="R260"/>
  <c r="T258"/>
  <c r="R258"/>
  <c r="T255"/>
  <c r="R255"/>
  <c r="T253"/>
  <c r="R253"/>
  <c r="R252"/>
  <c r="T250"/>
  <c r="R250"/>
  <c r="T248"/>
  <c r="R248"/>
  <c r="T246"/>
  <c r="R246"/>
  <c r="N246"/>
  <c r="R96"/>
  <c r="N96"/>
  <c r="R38"/>
  <c r="R35"/>
  <c r="T29"/>
  <c r="R29"/>
  <c r="T57" l="1"/>
  <c r="R508"/>
  <c r="R359"/>
  <c r="N359"/>
  <c r="S25"/>
  <c r="S536"/>
  <c r="T305"/>
  <c r="N508"/>
  <c r="S524"/>
  <c r="T359"/>
  <c r="R171"/>
  <c r="N50"/>
  <c r="T171"/>
  <c r="E353"/>
  <c r="S500"/>
  <c r="R229"/>
  <c r="R423"/>
  <c r="R149"/>
  <c r="N305"/>
  <c r="R443"/>
  <c r="R70"/>
  <c r="R41"/>
  <c r="R524"/>
  <c r="R94"/>
  <c r="N708"/>
  <c r="S708"/>
  <c r="S57"/>
  <c r="R57"/>
  <c r="R25"/>
  <c r="N25"/>
  <c r="N70"/>
  <c r="S334"/>
  <c r="S423"/>
  <c r="N443"/>
  <c r="N467"/>
  <c r="N524"/>
  <c r="N536"/>
  <c r="R50"/>
  <c r="N729"/>
  <c r="S729"/>
  <c r="N149"/>
  <c r="T508"/>
  <c r="E21" i="5"/>
  <c r="K24" i="4"/>
  <c r="O24" s="1"/>
  <c r="R353"/>
  <c r="T536"/>
  <c r="S244"/>
  <c r="N244"/>
  <c r="T244"/>
  <c r="E24"/>
  <c r="R244"/>
  <c r="S684"/>
  <c r="N684"/>
  <c r="R684"/>
  <c r="S587"/>
  <c r="N587"/>
  <c r="T587"/>
  <c r="K22"/>
  <c r="E551"/>
  <c r="I22"/>
  <c r="R587"/>
  <c r="G22"/>
  <c r="N266"/>
  <c r="T266"/>
  <c r="S266"/>
  <c r="S633"/>
  <c r="N633"/>
  <c r="R633"/>
  <c r="N353"/>
  <c r="T353"/>
  <c r="S353"/>
  <c r="D24"/>
  <c r="R266"/>
  <c r="E589"/>
  <c r="O22"/>
  <c r="L22"/>
  <c r="E23" l="1"/>
  <c r="N589"/>
  <c r="N23" s="1"/>
  <c r="R589"/>
  <c r="T589"/>
  <c r="S589"/>
  <c r="R24"/>
  <c r="D22"/>
  <c r="S24"/>
  <c r="N24"/>
  <c r="T24"/>
  <c r="N551"/>
  <c r="T551"/>
  <c r="S551"/>
  <c r="R551"/>
  <c r="N22" l="1"/>
  <c r="E22"/>
  <c r="R22" s="1"/>
  <c r="R23"/>
  <c r="T23"/>
  <c r="S23"/>
  <c r="S22" l="1"/>
  <c r="T22"/>
  <c r="F285" i="16" l="1"/>
  <c r="J285"/>
  <c r="I285"/>
  <c r="F276" l="1"/>
  <c r="J276"/>
  <c r="I276"/>
  <c r="F466" l="1"/>
  <c r="J466"/>
  <c r="I466"/>
  <c r="F787" l="1"/>
  <c r="J787"/>
  <c r="I787"/>
  <c r="F785" l="1"/>
  <c r="J785"/>
  <c r="I785"/>
  <c r="J801" l="1"/>
  <c r="I801"/>
  <c r="F801"/>
  <c r="F799" l="1"/>
  <c r="F11" s="1"/>
  <c r="J799"/>
  <c r="I799"/>
  <c r="I11" l="1"/>
  <c r="J11"/>
</calcChain>
</file>

<file path=xl/sharedStrings.xml><?xml version="1.0" encoding="utf-8"?>
<sst xmlns="http://schemas.openxmlformats.org/spreadsheetml/2006/main" count="4520" uniqueCount="3473">
  <si>
    <t>20.2.8</t>
  </si>
  <si>
    <t>21.1.8</t>
  </si>
  <si>
    <t>21.1.9</t>
  </si>
  <si>
    <t>21.1.10</t>
  </si>
  <si>
    <t>21.1.11</t>
  </si>
  <si>
    <t>Приложение  № 7.1</t>
  </si>
  <si>
    <t>к приказу Минэнерго России</t>
  </si>
  <si>
    <t>от «___»________2010 г. №____</t>
  </si>
  <si>
    <t>Отчет об исполнении инвестиционной программы, млн. рублей с НДС
(представляется ежеквартально)</t>
  </si>
  <si>
    <t>Утверждаю</t>
  </si>
  <si>
    <t>руководитель организации</t>
  </si>
  <si>
    <t>(подпись)</t>
  </si>
  <si>
    <t>«___»________ 20__ года</t>
  </si>
  <si>
    <t>М.П.</t>
  </si>
  <si>
    <t>ВЛ-0,4 кВ по ул. Суворова, от КТП-62, п. Чугунаш.</t>
  </si>
  <si>
    <t>ВЛ-0,4 кВ по ул. Станционная, от КТП-63, п. Чугунаш.</t>
  </si>
  <si>
    <t>ВЛ-0,4 кВ по ул. Водозаборная, отКТП-68, г. Таштагол.</t>
  </si>
  <si>
    <t>ВЛ-0,4 кВ по ул. Ст. Разина, от МТП-109, г. Таштагол.</t>
  </si>
  <si>
    <t>ВЛ-0,4 кВ по ул. Луначарского, от КТП-«Калары-1», п. Калары.</t>
  </si>
  <si>
    <t>ВЛ-0,4 кВ по ул. Спортивная, от МТП-105, г. Таштагол.</t>
  </si>
  <si>
    <t>ВЛ-0,4 кВ по ул. Комарова,от  КТП-«Базанча», п. Базанча.</t>
  </si>
  <si>
    <t>ЛЭП-6 кВ от ЦРТП-6 кВ «Весенняя» до ТП—«4-й ключ», пгт. Шерегеш.</t>
  </si>
  <si>
    <t>ЛЭП-6 кВ от ЦРТП-6 кВ «Весенняя» до проектируемых ТП-6/0,4 кВ по ул. Весенней, пгт. Шерегеш.</t>
  </si>
  <si>
    <t>Кабельные ЛЭП-6 кВ ф. 6-34 –«Поселок» от ПС-6/6 кВ «Фидерная» до опоры №1 ВЛ-6 кВ, пгт. Мундыбаш.</t>
  </si>
  <si>
    <t>филиал "Энергосеть Чебулинского района"</t>
  </si>
  <si>
    <t>Автомобиль УАЗ-390995 (инжектор)</t>
  </si>
  <si>
    <t>Установка шлагбаума на территории филиала, 1шт.</t>
  </si>
  <si>
    <t>Реконструкция РП-8
монтаж ячеек с вакуумными выключателями</t>
  </si>
  <si>
    <t>Реконструкция      замена трансформатора 250 кВА ТП 52 на новый</t>
  </si>
  <si>
    <t>Реконструкция      замена трансформатора 400 кВА ТП 55 на новый</t>
  </si>
  <si>
    <t>Реконструкция      замена трансформатора 400 кВА ТП 99 на новый</t>
  </si>
  <si>
    <t>20.1.7</t>
  </si>
  <si>
    <t>Реконструкция      замена трансформатора 200 кВА ТП 87 на новый</t>
  </si>
  <si>
    <t>Реконструкция РП-9 (проект)</t>
  </si>
  <si>
    <t>Автоподъемник на вездеходном шасси на базе "Егерь" высота подъема люльки-18м, взамен  ЗИЛ-433, 362 гос. номер О 578 МН</t>
  </si>
  <si>
    <t>Прибор СЕ 602</t>
  </si>
  <si>
    <t>Юрга. Приобретение установки алмазного сверления GDB 1600 WE</t>
  </si>
  <si>
    <t>20.2.1</t>
  </si>
  <si>
    <t xml:space="preserve">Строительство комплектной ТП пер Зимниковский с монтажом оборудования  (проект)    </t>
  </si>
  <si>
    <t>20.2.3</t>
  </si>
  <si>
    <t>20.2.4</t>
  </si>
  <si>
    <t>Оптимизация схемы электроснабжения  (строительство ВЛ-10 кВ фидера 10-28-ТП-167 до фидера 10-6-ТП-195 )</t>
  </si>
  <si>
    <t>Оптимизация схемы электроснабжения  Строительство КЛ- 6 кВ: от РП -5 до ТП 25 (проект)</t>
  </si>
  <si>
    <t>20.2.6</t>
  </si>
  <si>
    <t>Оптимизация схемы электроснабжения  Строительство КЛ- 6 кВ: от ТП 25 до ТП 154  (проект)</t>
  </si>
  <si>
    <t>20.2.7</t>
  </si>
  <si>
    <t>Строительство РП-4 модульного типа ,комплектованием камерами "Новация", ВВ  ,РЗА (проект)</t>
  </si>
  <si>
    <t>21.1.1</t>
  </si>
  <si>
    <t>21.1.2</t>
  </si>
  <si>
    <t>Сооружение линейное электротехническое: ВЛ-6кв Ф 6-4-В, установка  реклоузера на опоре № 87</t>
  </si>
  <si>
    <t>Сооружение линейное электротехническое: ВЛ-6кв Ф 6-15-О, установка  реклоузера на опоре  № 99</t>
  </si>
  <si>
    <t>21.1.5</t>
  </si>
  <si>
    <t>Сооружение линейное электротехническое: ВЛ-6кв Ф 6-25-О, установка  реклоузера на опоре №40</t>
  </si>
  <si>
    <t>21.1.6</t>
  </si>
  <si>
    <t>Сооружение линейное электротехническое: ВЛ-6кв Ф 6-10-О, установка  реклоузера на опоре №38</t>
  </si>
  <si>
    <t>21.1.7</t>
  </si>
  <si>
    <t>Сооружение линейное электротехническое: реконструкция  МТП № 10 замена на  две КТПН.</t>
  </si>
  <si>
    <t>Сооружение  электротехническое: реконструкция ТП №21 замена КТПП.</t>
  </si>
  <si>
    <t>Сооружение  электротехническое: реконструкция КТП №14 .</t>
  </si>
  <si>
    <t xml:space="preserve">Сооружение линейное электротехническое: ВЛ-6кВ от Ф 6-10-0 до ТП-10/2, протяженностью 0,32км. </t>
  </si>
  <si>
    <t>Сооружение  электротехническое: реконструкция ТП №26 замена КТПН</t>
  </si>
  <si>
    <t>Сооружение линейное электротехническое: ВЛ-6кВ от Ф 6-0-О до ТП №26 ул.Сибирская</t>
  </si>
  <si>
    <t>Сооружение  электротехническое: реконструкция КТП №7п замена КТПН(п.Акация)</t>
  </si>
  <si>
    <t>Сооружение  электротехническое: реконструкция КТП №11, замена силового трансформатора ТМ-400/6кВ зав. №485, инв.№ ЯШ0011Т 1975гв. На ТМГ-400/6кВА Y/Z/</t>
  </si>
  <si>
    <t>Сооружение  электротехническое: реконструкция КТП №16 замена силового трансформатора ТМ-400/10кВ (перекл. на 6кВ)  зав.№17620, инв.№ ЯШ0016Т1 1974гв. На ТМГ-400/6кВА Y/Z.</t>
  </si>
  <si>
    <t>Реконструкция теплотрассы базы филиала</t>
  </si>
  <si>
    <t>Реконструкция отпайки ф 6-12-8</t>
  </si>
  <si>
    <t>Асфальтирование территории филиала</t>
  </si>
  <si>
    <t>22.1.2</t>
  </si>
  <si>
    <t xml:space="preserve">Проектирование реконструкции: воздушная линия электропередачи ЛЭП 10 кВ ф 10-9 ЗЛМ от ПС "Украинская" </t>
  </si>
  <si>
    <t>Монтаж реклоузеров  на    ф. 6-6-МЗ оп.№2, №2/1</t>
  </si>
  <si>
    <t>Проектирование монтажа реклоузера  на ВЛ 10 кВ    ф. 10-7Г</t>
  </si>
  <si>
    <t>УПА-3</t>
  </si>
  <si>
    <t>Видеонаблюдение ул. Терешковой 55</t>
  </si>
  <si>
    <t>Здание нежилое ( столярный цех) ул. Терешковой 55</t>
  </si>
  <si>
    <t>Пункт автомойки  ул. Терешковой 56</t>
  </si>
  <si>
    <t>Асфальтирование территории базы ул. Терешковой 55</t>
  </si>
  <si>
    <t>Предпроектная документация.Первичное межевание объектов по инвестиционной программе 2013 г.</t>
  </si>
  <si>
    <t>Автовышка КАМАЗ высота подъема 22 метра, 4х2</t>
  </si>
  <si>
    <t>Автомобиль УАЗ (Цельнометаллический с грузовым отсеком)</t>
  </si>
  <si>
    <t>Автоподъемник КАМАЗ вездеход, высота подъема 28 метров.</t>
  </si>
  <si>
    <t>Подъемник автомобильный</t>
  </si>
  <si>
    <t xml:space="preserve">полуприцеп МАЗ, НЕФАЗ, ТОНАР(L-14м, г/п-20т, 3 оси на пневмоподвеске). 3 шт. </t>
  </si>
  <si>
    <t>Стенд для разборки и сборки ДВС МАЗ, КАМАЗ(Р-660У-1)</t>
  </si>
  <si>
    <t xml:space="preserve">Плоттер  </t>
  </si>
  <si>
    <t>2.1.2</t>
  </si>
  <si>
    <t>2.1.7</t>
  </si>
  <si>
    <t>3.1.1</t>
  </si>
  <si>
    <t>4.1.2</t>
  </si>
  <si>
    <t>6.1.3</t>
  </si>
  <si>
    <t>7.1.10</t>
  </si>
  <si>
    <t>7.1.11</t>
  </si>
  <si>
    <t>7.1.15</t>
  </si>
  <si>
    <t>10.1.1</t>
  </si>
  <si>
    <t>11.1.2</t>
  </si>
  <si>
    <t>11.1.3</t>
  </si>
  <si>
    <t>11.1.6</t>
  </si>
  <si>
    <t>11.1.7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</si>
  <si>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</si>
  <si>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</si>
  <si>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</si>
  <si>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</si>
  <si>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</si>
  <si>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</si>
  <si>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</si>
  <si>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</si>
  <si>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</si>
  <si>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14.2.1</t>
  </si>
  <si>
    <t>15.2.1</t>
  </si>
  <si>
    <t>17.1.2</t>
  </si>
  <si>
    <t>17.1.4</t>
  </si>
  <si>
    <t>18.2.5</t>
  </si>
  <si>
    <t>Передвижная мастерская на ш. ГАЗ 3309</t>
  </si>
  <si>
    <t>Вахтовый автобус ГАЗ 33081 "Садко"</t>
  </si>
  <si>
    <t>Реконструкция оборудования ЦРП-3 замена ячеек</t>
  </si>
  <si>
    <t>7.1.6</t>
  </si>
  <si>
    <t>Реконструкция оборудования ЦРП-4 замена ячеек</t>
  </si>
  <si>
    <t>7.1.7</t>
  </si>
  <si>
    <t>Реконструкция оборудования ЦРП-5 замена ячеек</t>
  </si>
  <si>
    <t>7.1.8</t>
  </si>
  <si>
    <t xml:space="preserve">Реконструкция оборудования ТП-29  </t>
  </si>
  <si>
    <t>7.1.9</t>
  </si>
  <si>
    <t xml:space="preserve">Реконструкция оборудования ТП-19  </t>
  </si>
  <si>
    <t>7.1.12</t>
  </si>
  <si>
    <t xml:space="preserve">Реконструкция оборудования ТП-120  </t>
  </si>
  <si>
    <t>7.1.13</t>
  </si>
  <si>
    <t xml:space="preserve">Реконструкция оборудования ТП-241  </t>
  </si>
  <si>
    <t>7.1.14</t>
  </si>
  <si>
    <t xml:space="preserve"> Реконструкция оборудования ТП-240  </t>
  </si>
  <si>
    <t>7.1.16</t>
  </si>
  <si>
    <t xml:space="preserve">Реконструкция оборудования ТП-142  </t>
  </si>
  <si>
    <t xml:space="preserve">Реконструкция оборудования ТП-47  </t>
  </si>
  <si>
    <t xml:space="preserve">Реконструкция оборудования ТП-138  </t>
  </si>
  <si>
    <t>МТП-33 замена трансформатора 63 кВа на новый</t>
  </si>
  <si>
    <t>Монтаж системы погодного регулирования на вводах в здания филиала по ул. Краснобродская №7 корпуса № 1, 2, 3, БРУ, бокс 10-13</t>
  </si>
  <si>
    <t>АСКУЭ 
района Красный камень и Карагайла</t>
  </si>
  <si>
    <t>Приобретение измерительного прибора ВИТОК</t>
  </si>
  <si>
    <t>Приобретение измерителя сопротивления -токовых клещей С.А. 6410</t>
  </si>
  <si>
    <t>Сооружение электротехническое: трансформаторная подстанция  №-199 (МТП-199 1х100 кВА)</t>
  </si>
  <si>
    <t xml:space="preserve">«Сооружение электротехническое: трансформаторная подстанция №297 (МТП-297 1х100 кВА) </t>
  </si>
  <si>
    <t>«Сооружение линейное электротехническое: воздушная линия  электропередач 0,4 кВ от МТП-297</t>
  </si>
  <si>
    <t>«Сооружение линейное электротехническое: воздушная линия  электропередач 6 кВ от опоры №35  Ф-6-23-Б до  МТП-297</t>
  </si>
  <si>
    <t>Сооружение электротехническое: трансформаторная подстанция  №-258 (МТП-258 1х160 кВА)</t>
  </si>
  <si>
    <t>филиал "Энергосеть Крапивинского района"</t>
  </si>
  <si>
    <t>УАЗ-3909</t>
  </si>
  <si>
    <t>Реклоузер между  фидерами Ф 10-11-ВП1и Ф 10-7-ВП2</t>
  </si>
  <si>
    <t xml:space="preserve">Проектирование  реконструкции  МТП № 163 по ул Ломоносова: </t>
  </si>
  <si>
    <t xml:space="preserve">Проектирование реконструкции КТП № 382 по ул Иманская: </t>
  </si>
  <si>
    <t>филиал "Энергосеть г. Мариинск"</t>
  </si>
  <si>
    <t>9.1.1</t>
  </si>
  <si>
    <t>Сооружение электротехническое: реконструкция трансформаторной подстанции №37 (ТП№37, 1*400кВа) по ул.Крылова у дома №8</t>
  </si>
  <si>
    <t>9.1.2</t>
  </si>
  <si>
    <t>Видеонаблюдение здания РП (во дворе дома №51 по ул.Ленина)</t>
  </si>
  <si>
    <t>9.1.3</t>
  </si>
  <si>
    <t>Видеонаблюдение здания ЦРП (пер.Сенной)</t>
  </si>
  <si>
    <t>9.1.4</t>
  </si>
  <si>
    <t>Реконструкция МТП-5 (250кВА) по пер.Красному (замена трансформатора)</t>
  </si>
  <si>
    <t>9.1.5</t>
  </si>
  <si>
    <t>Реконструкция ТП-17 (400кВА) по ул.Петровской (замена трансформатора)</t>
  </si>
  <si>
    <t>9.1.6</t>
  </si>
  <si>
    <t>Реконструкция КТП-25 (250кВА) по ул.Набережной (замена трансформатора)</t>
  </si>
  <si>
    <t>9.1.7</t>
  </si>
  <si>
    <t>Реконструкция ТП-40 (400кВА)  по ул.Ярославского (замена трансформатора)</t>
  </si>
  <si>
    <t>9.1.8</t>
  </si>
  <si>
    <t>Реконструкция ТП-32 (400кВА)  по ул.К.Маркса (замена трансформатора)</t>
  </si>
  <si>
    <t>9.1.9</t>
  </si>
  <si>
    <t>Реконструкция МТП-6 (замена трансформатора)</t>
  </si>
  <si>
    <t>Реконструкция КТП-44 (замена трансформатора)</t>
  </si>
  <si>
    <t>Мариинск. Реконструкция ТП-41</t>
  </si>
  <si>
    <t>Мариинск. Реконструкция фид. 10-7Л от оп.125 до ТП-41</t>
  </si>
  <si>
    <t>Установка реклоузеров вакуумных серии PBA/TEL (ф-10-1П)</t>
  </si>
  <si>
    <t>Прибор Сатурн М  для проверки автоматов</t>
  </si>
  <si>
    <t>Сварочный генератор 6,5кВт</t>
  </si>
  <si>
    <t>Автомашина  (ремонтныая мастерская) дизельная, 7 мест с грузовым отсеком</t>
  </si>
  <si>
    <t>9.2.1</t>
  </si>
  <si>
    <t>Трансформаторная подстанция  МТП 189 100кВа по ул.Набережная</t>
  </si>
  <si>
    <t>9.2.2</t>
  </si>
  <si>
    <t>строительство отпайки ЛЭП-10кВ от  Ф-10-15(Ф-10-15М) до МТП 189</t>
  </si>
  <si>
    <t>Трансформаторная подстанция  МТП -178 (1*100кВА) по пер.Садовый, в г.Мариинске»</t>
  </si>
  <si>
    <t>Строительство воздушной линии 10кВ (ЛЭП-10кВ) от Ф-10-7Л до МТП 178</t>
  </si>
  <si>
    <t>Сооружение  линейное электротехническое: строительство кабельных линий 0,4кВ (КЛ-0,4кВ) до ВРУ многоквартирных жилых домов</t>
  </si>
  <si>
    <t>10.1.2</t>
  </si>
  <si>
    <t>Монтаж  реклоузера на ф.6-16-Ж (у ТП-57)</t>
  </si>
  <si>
    <t>Проектирование строительства ф.6-10-0 до ф.6-4-С с установкой реклоузера</t>
  </si>
  <si>
    <t>10.1.7</t>
  </si>
  <si>
    <t>Реконструкция ТП-58 замене трансформатора 63кВА для перевода сетей с 0,23кВ на 380В</t>
  </si>
  <si>
    <t>10.1.8</t>
  </si>
  <si>
    <t>Реконструкция ТП-40 замене трансформатора 160кВА  для перевода сетей с 0,23кВ на 380В</t>
  </si>
  <si>
    <t>10.1.9</t>
  </si>
  <si>
    <t>Реконструкция ТП-16 замене трансформатора 250кВА  для перевода сетей с 0,23кВ на 380В</t>
  </si>
  <si>
    <t>10.1.10</t>
  </si>
  <si>
    <t>Реконструкция ТП-39 замене трансформатора 250кВА  для перевода сетей с 0,23кВ на 380В</t>
  </si>
  <si>
    <t>10.1.11</t>
  </si>
  <si>
    <t>Реконструкция оборудования 
РП-120 замена ячеек</t>
  </si>
  <si>
    <t>Моечное оборудование</t>
  </si>
  <si>
    <t>УАЗ-3909 (цельномет. С груз.отсек)</t>
  </si>
  <si>
    <t>10.2.1</t>
  </si>
  <si>
    <t>ВЛ-6кВ ф. 6-12-П  с заменой голого провода на СИП</t>
  </si>
  <si>
    <t>ВЛ-6кВ ф. 6-15-Н с заменой
голого провода на СИП</t>
  </si>
  <si>
    <t>филиал "Энергосеть г.Полысаево "</t>
  </si>
  <si>
    <t>11.1.1</t>
  </si>
  <si>
    <t>Сооружение электротехническое: ТП-7 160 кВА 10/0,4кВ ул.Бакинская.</t>
  </si>
  <si>
    <t>11.1.5</t>
  </si>
  <si>
    <t>Сооружение электротехническое: ТП-27 400кВА 6/0,4кВ ул.Космонавтов</t>
  </si>
  <si>
    <t>11.1.8</t>
  </si>
  <si>
    <t>Замена трансформатора Т-2-10 на п/с ППШ 35/10 кВ 1976г.в на ТДН-10000 кВА 35/10 кВ</t>
  </si>
  <si>
    <t>11.1.9</t>
  </si>
  <si>
    <t>Замена трансформатора ТП-79 ТМ-630кВА 6/0,4кВ 1968г.в.на ТМГ-400кВА 6/0,4 кВ</t>
  </si>
  <si>
    <t>11.1.10</t>
  </si>
  <si>
    <t>Замена трансформатора ТП-29 ТМ-250кВА 10/0,4кВ 1969г. на ТМГ-250 кВА 10/0,4кВ, ТМ-250кВА 10/0,4кВ 1978г.на ТМГ-250кВА 10/0,4кВ</t>
  </si>
  <si>
    <t xml:space="preserve">Замена трансформатора ТП-11 250кВА 6/0,4кВ 1978г. На ТМГ-250 кВА 6/0,4кВ </t>
  </si>
  <si>
    <t>Замена трансформатора ТП-90 ТМ-100кВА 6/0,4кВ 1970г. На ТМГ-160кВА 6/0,4кВ</t>
  </si>
  <si>
    <t>Замена трансформатора  МТП-28А ТМ-100кВА 6/0,4кВ 1972г. На ТМГ-100 кВА 6/0,4кВ</t>
  </si>
  <si>
    <t>Замена трансформатора ТП-142 ТМ-250 кВА 10/0,4кВ 1961г.на ТМГ-100кВА 10/0,4кВ</t>
  </si>
  <si>
    <t xml:space="preserve">Мнемосхема. </t>
  </si>
  <si>
    <t>11.2.1</t>
  </si>
  <si>
    <t xml:space="preserve">Проектирование: сооружение линейное электротехническое: Строительство отпайки ЛЭП-6кВ Ф-6-4-Б до ТП-56 </t>
  </si>
  <si>
    <t>12.1.1</t>
  </si>
  <si>
    <t>12.1.2</t>
  </si>
  <si>
    <t>Реклоузер Ф-10-5К по ул.Садовая</t>
  </si>
  <si>
    <t>12.1.3</t>
  </si>
  <si>
    <t>Реклоузер Ф-10-8П</t>
  </si>
  <si>
    <t>12.1.4</t>
  </si>
  <si>
    <t>Реклоузеры(3шт)  Ф-10-6П</t>
  </si>
  <si>
    <t>12.1.5</t>
  </si>
  <si>
    <t>12.1.6</t>
  </si>
  <si>
    <t>Замена трансформатора ТМ 160/10кВа. 1973г.в., установленного в ТП-8 на ТМ-160/10кВа.</t>
  </si>
  <si>
    <t>12.1.7</t>
  </si>
  <si>
    <t>Замена трансформатора  ТМ100/10кВА 1973г.в., установленного в ТП-545 на  ТМ-100/10кВА</t>
  </si>
  <si>
    <t>Замена трансформатора ТМ 160/10 кВА 1974г.в.,установленного в ТП-26 на ТМ-160/10кВА</t>
  </si>
  <si>
    <t>Замена трансформатора ТМ 250/10кВА 1974г.в.,установленного в ТП-34 на ТМ-250/10кВА</t>
  </si>
  <si>
    <t>Замена трансформатора ТМ 630/10кВА 1974г.в.,установленного в ТП-3 на ТМ-630/10кВА</t>
  </si>
  <si>
    <t>Замена трансформатора ТМ 250/10 кВА 1974г.в.,установленного в ТП-46 на ТМ-250/10кВА</t>
  </si>
  <si>
    <t xml:space="preserve">АИИСКУЭ Система учета электроэнергии в коммунальном секторе с возможностью дистанционного съема показаний </t>
  </si>
  <si>
    <t>Автомобиль УАЗ 390995</t>
  </si>
  <si>
    <t>Прицеп 2ПТС-4</t>
  </si>
  <si>
    <t>12.2.1</t>
  </si>
  <si>
    <t>Сооружение электротехническое: комплектная трансформаторная подстанция (МТП 1х100 кВА) по ул. Колхозная, пгт. Промышленная</t>
  </si>
  <si>
    <t>12.2.2</t>
  </si>
  <si>
    <t>Сооружение линейное электротехническое: ВЛ-10 кВ от Ф-10-6П до МТП 1х100 кВА по ул. Колхозная, пгт. Промышленная</t>
  </si>
  <si>
    <t>Строительство ВЛ-10 кВ от ТП-9 до ТП-4 в пгт. Промышленная</t>
  </si>
  <si>
    <t>Строительство гаража с помещением для размещения персонала в Падунском мастерском участке</t>
  </si>
  <si>
    <t>филиал "Энергосеть г.Прокопьевск"</t>
  </si>
  <si>
    <t>13.1.1</t>
  </si>
  <si>
    <t>Реконструкция трансформаторной подстанции 6/0,4кВ ТП-503 "Тубдиспансер"</t>
  </si>
  <si>
    <t>13.1.2</t>
  </si>
  <si>
    <t>Реконструкция трансформаторной подстанции 6/0,4кВ ТП-131 "Медсанчасть"</t>
  </si>
  <si>
    <t>Реконструкция воздушно-кабельной ЛЭП-6кВ ф.6-16-М с п/с "Зиминка"</t>
  </si>
  <si>
    <t>Реконструкция оборудования распределительной подстанции 6/0,4кВ РП-11</t>
  </si>
  <si>
    <t>Реконструкция оборудования распределительной подстанции 6/0,4кВ РП-5 "м/р 1"</t>
  </si>
  <si>
    <t>Реконструкция оборудования распределительной подстанции 6/0,4кВ РП-4 "РП-4"</t>
  </si>
  <si>
    <t>Реконструкция трансформаторной подстанции 6/0,4кВ МТП-138 "ул.С.Лазо"</t>
  </si>
  <si>
    <t>Реконструкция трансформаторной подстанции 6/0,4кВ МТП-444 "Б.Известковая"</t>
  </si>
  <si>
    <t>Реконструкция трансформаторной подстанции 6/0,4кВ МТП-631 "Школа № 45"</t>
  </si>
  <si>
    <t>Реконструкция воздушно-кабельной ЛЭП-0,4кВ от ТП-138</t>
  </si>
  <si>
    <t>Реконструкция воздушно-кабельной ЛЭП-0,4кВ от ТП-433</t>
  </si>
  <si>
    <t>Реконструкция воздушно-кабельной ЛЭП-0,4кВ от ТП-444</t>
  </si>
  <si>
    <t>Реконструкция воздушно-кабельной ЛЭП-0,4кВ от ТП-631</t>
  </si>
  <si>
    <t>Реконструкция воздушно-кабельной ЛЭП-6кВ ф.16 с п/с 19</t>
  </si>
  <si>
    <t>Реконструкция воздушно-кабельной ЛЭП-0,4 кВ от ТП-632</t>
  </si>
  <si>
    <t>Реконструкция воздушно-кабельной ЛЭП-0,4 кВ от ТП-681</t>
  </si>
  <si>
    <t>Реконструкция воздушно-кабельной ЛЭП-0,4 кВ от ТП-828</t>
  </si>
  <si>
    <t>Реконструкция воздушно-кабельной ЛЭП-0,4 кВ от ТП-503</t>
  </si>
  <si>
    <t>Реконструкция воздушно-кабельной ЛЭП-0,4 кВ от ТП-504</t>
  </si>
  <si>
    <t>Реконструкция воздушно-кабельной ЛЭП-0,4 кВ от ТП-511</t>
  </si>
  <si>
    <t>Реконструкция воздушно-кабельной ЛЭП-0,4 кВ от ТП-528</t>
  </si>
  <si>
    <t>Реконструкция воздушно-кабельной ЛЭП-0,4 кВ от ТП-571</t>
  </si>
  <si>
    <t>Реконструкция воздушно-кабельной ЛЭП-0,4 кВ от ТП-306</t>
  </si>
  <si>
    <t>Реконструкция воздушно-кабельной ЛЭП-0,4 кВ от ТП-307</t>
  </si>
  <si>
    <t>Реконструкция воздушно-кабельной ЛЭП-0,4 кВ от ТП-324</t>
  </si>
  <si>
    <t>Реконструкция воздушно-кабельной ЛЭП-0,4 кВ от ТП-344</t>
  </si>
  <si>
    <t>Реконструкция воздушно-кабельной ЛЭП-0,4 кВ от ТП-425</t>
  </si>
  <si>
    <t>Реконструкция воздушно-кабельной ЛЭП-0,4 кВ от ТП-426</t>
  </si>
  <si>
    <t>Рефлектометр TDR2000/R</t>
  </si>
  <si>
    <t>13.2.1</t>
  </si>
  <si>
    <t>Сооружение электротехническое: трансформаторная подстанция 6/0,4кВ МТП-433 "ул.Б. Известковая-2"</t>
  </si>
  <si>
    <t>Сооружение электротехническое: трансформаторная подстанция 6/0,4кВ ТП-357 "ул.Вишневая"</t>
  </si>
  <si>
    <t>Сооружение линейное электротехническое: воздушно-кабельная ЛЭП-6кВ ф.6-13-С с п/ст "Красный Углекоп" до ТП-357</t>
  </si>
  <si>
    <t>14.1.1</t>
  </si>
  <si>
    <t>Реклоузер вакуумный серии PBA/TEL по Ф6- ЦК-4 опора №14 отпайка на Тайгу 2 + доп.модуль и блок к Реклоузеру на опоре №111 Ф-703</t>
  </si>
  <si>
    <t>14.1.2</t>
  </si>
  <si>
    <t>Реклоузер вакуумный серии PBA/TEL по Ф-603</t>
  </si>
  <si>
    <t>14.1.3</t>
  </si>
  <si>
    <t>Реклоузер вакуумный серии PBA/TEL по Ф-604 опор 6/1 отпайка на ТП-29, 96, МЖК, 105, 39</t>
  </si>
  <si>
    <t>14.1.4</t>
  </si>
  <si>
    <t xml:space="preserve">Замена  силового трансформатора ТМ-400/6-0,4 в ТП-48  </t>
  </si>
  <si>
    <t>14.1.5</t>
  </si>
  <si>
    <t xml:space="preserve">Замена  силового трансформатора ТМ-400/6-0,4 в ТП-72 </t>
  </si>
  <si>
    <t>14.1.6</t>
  </si>
  <si>
    <t xml:space="preserve">Замена  силового трансформатора ТМ-400/6-0,4 в ТП-55 </t>
  </si>
  <si>
    <t>14.1.7</t>
  </si>
  <si>
    <t xml:space="preserve">Замена  силового трансформатора ТМ-250/6-0,4 в ТП-54 </t>
  </si>
  <si>
    <t>14.1.8</t>
  </si>
  <si>
    <t>Замена  силового трансформатора ТМ-250/6-0,4 в ТП-11</t>
  </si>
  <si>
    <t>14.1.9</t>
  </si>
  <si>
    <t xml:space="preserve">Замена  силового трансформатора ТПГ-160/10-0,4кВ в ТП-105 </t>
  </si>
  <si>
    <t>Сооружение линейное электротехническое:   линия электропередач 6кВ (ВЛЗ-6кВ) от ТП-73 Ф-605 ПС 35/6 "ЦПП" до   Ф-701 ПС 110/35/6кВ "Тайга"</t>
  </si>
  <si>
    <t>Реконструкция РУ-6кВ и РУ-0,4кВ ТП№ 83 с заменой высоковольтного оборудования и установкой камер КСО</t>
  </si>
  <si>
    <t xml:space="preserve">Сооружение электротехническое: трансформаторная подстанция №1А (КТП №1А,2*400кВА), г.Тайга </t>
  </si>
  <si>
    <t>Система учета электроэнергии в коммунальном секторе с возможностью дистанционного съема показаний (ТП-96)</t>
  </si>
  <si>
    <t>Генератор со встроенным сварочным аппаратом S6400 6,4/3,7 кВт 400/230 В</t>
  </si>
  <si>
    <t>филиал "Энергосеть Тисульского района""</t>
  </si>
  <si>
    <t>15.1.1</t>
  </si>
  <si>
    <t>15.1.2</t>
  </si>
  <si>
    <t>15.1.3</t>
  </si>
  <si>
    <t>Реконструкция оборудования: замена силового трансформатора ТМ-400 кВА 10/0,4 кВ в ТП № К-34 пгт. Тисуль</t>
  </si>
  <si>
    <t>15.1.4</t>
  </si>
  <si>
    <t>Реконструкция оборудования: замена силового трансформатора ТМ-400 кВА 10/0,4 кВ в ТП № К-49 пгт. Тисуль</t>
  </si>
  <si>
    <t>15.1.5</t>
  </si>
  <si>
    <t>Реконструкция оборудования: замена силового трансформатора ТМ-250 кВА 10/0,4 кВ в ТП № К-57 пгт. Тисуль</t>
  </si>
  <si>
    <t>15.1.6</t>
  </si>
  <si>
    <t>Реконструкция оборудования: замена силового трансформатора ТМ-250 кВА 10/0,4 кВ в ТП № К-61 пгт. Тисуль</t>
  </si>
  <si>
    <t>Реконструкция оборудования: замена силового трансформатора ТМ-160 кВА 10/0,4 кВ в ТП № К-5 пгт. Тисуль</t>
  </si>
  <si>
    <t>15.1.8</t>
  </si>
  <si>
    <t>Реконструкция оборудования: замена силового трансформатора ТМ-100 кВА 10/0,4 кВ в ТП № К-50 пгт. Тисуль</t>
  </si>
  <si>
    <t>Реконструкция оборудования: замена силового трансформатора ТМ-1600 кВА 35/6 кВ в ПС "Комсомольская 35/6 кВ" пгт. Комсомольск</t>
  </si>
  <si>
    <t>Реконструкция оборудования: замена силового трансформатора ТМ-250 кВА 6/0,4 кВ в ТП № 1 пгт. Комсомольск</t>
  </si>
  <si>
    <t>Реконструкция оборудования: замена силового трансформатора ТМ-400 кВА 6/0,4 кВ в ТП № 13 пгт. Комсомольск</t>
  </si>
  <si>
    <t>Реконструкция оборудования: замена силового трансформатора ТМ-100 кВА 6/0,4 кВ в ТП № 1 п. Центральный</t>
  </si>
  <si>
    <t>Реконструкция оборудования: замена силового трансформатора ТМ-100 кВА 6/0,4 кВ в ТП № 7 п. Центральный</t>
  </si>
  <si>
    <t>Проектирование п/ст "Берикульская 35/6 кВ"</t>
  </si>
  <si>
    <t>Бензогенератор Eisemann S 6400</t>
  </si>
  <si>
    <t>Распределительный пункт в пгт. Тисуль ул. Сметанина.</t>
  </si>
  <si>
    <t xml:space="preserve">АИИСКУЭ </t>
  </si>
  <si>
    <t>филиал "Энергосеть п.г.т. Тяжинский"</t>
  </si>
  <si>
    <t>16.1.1</t>
  </si>
  <si>
    <t>"Сооружение линейное электротехническое: воздушная линия электропередач 0,4 кВ (ВЛ-0,4 кВ) от ТП № 3 по ул.Кирова, ул.Ленина, ул.Изупова, ул.Дубинкина, ул.Вологодская, пер.Кирова в пгт.Итатский"</t>
  </si>
  <si>
    <t>16.1.2</t>
  </si>
  <si>
    <t>"Сооружение линейное электротехническое: воздушная линия электропередач 0,4 кВ (ВЛ-0,4 кВ) от ТП № 301 по ул.Сенная в пгт.Тяжинский"</t>
  </si>
  <si>
    <t>16.1.3</t>
  </si>
  <si>
    <t>"Сооружение линейное электротехническое: воздушная линия электропередач 0,4 кВ (ВЛ-0,4 кВ) от ТП № 309 по ул.Зеленая, улВесенняя, ул.Мира в пгт.Тяжинский"</t>
  </si>
  <si>
    <t>16.1.4</t>
  </si>
  <si>
    <t>"Сооружение линейное электротехническое: воздушная линия электропередач 0,4 кВ (ВЛ-0,4 кВ) от ТП № 13 по ул.Рябиновая, ул.Заводская в пгт.Итатский"</t>
  </si>
  <si>
    <t>16.1.5</t>
  </si>
  <si>
    <t xml:space="preserve"> "Сооружение линейное электротехническое: кабельная  линия электропередач 10,0 кВ (КЛ-10,0 кВ) от оп. № 19 до оп. № 20 Ф-10-26-к в пгт.Тяжинский"</t>
  </si>
  <si>
    <t>16.1.6</t>
  </si>
  <si>
    <t>"Сооружение линейное электротехническое: воздушная линия электропередач 0,4 кВ (ВЛ-0,4 кВ) от ТП № 17 по ул.Калинина, пер.Калинина в пгт.Тяжинский"</t>
  </si>
  <si>
    <t>16.1.7</t>
  </si>
  <si>
    <t>"Сооружение линейное электротехническое: воздушная линия электропередач 0,4 кВ (ВЛ-0,4 кВ) от ТП № 38 по улВосточная в пгт.Тяжинский"</t>
  </si>
  <si>
    <t>16.1.8</t>
  </si>
  <si>
    <t>"Сооружение линейное электротехническое: воздушная линия электропередач 0,4 кВ (ВЛ-0,4 кВ) от ТП № 16 по ул.Мелиораторов, ул.Гагарина в  пгт.Итатский"</t>
  </si>
  <si>
    <t>16.1.9</t>
  </si>
  <si>
    <t>"Сооружение линейное электротехническое: воздушная линия электропередач 0,4 кВ (ВЛ-0,4 кВ) от ТП № 209 по ул Вокзальная в пгт.Тяжинский"</t>
  </si>
  <si>
    <t>16.1.10</t>
  </si>
  <si>
    <t>"Сооружение линейное электротехническое: воздушная линия электропередач 0,4 кВ (ВЛ-0,4 кВ) от ТП № 304 по ул.Чапаева, Пушкина, Пролетарская в пгт.Тяжинский"</t>
  </si>
  <si>
    <t>16.1.11</t>
  </si>
  <si>
    <t>"Сооружение линейное электротехническое: воздушная линия электропередач 0,4 кВ (ВЛ-0,4 кВ) от ТП № 37 по ул.Столярная", пгт.Тяжинский</t>
  </si>
  <si>
    <t>"Сооружение линейное электротехническое: воздушная линия электропередач 0,4 кВ (ВЛ-0,4 кВ) от ТП № 7 ул.Крупской, ул.Комсомольская, ул.Южная, пер.Коммунальный  в  пгт.Тяжинский"</t>
  </si>
  <si>
    <t>"Сооружение линейное электротехническое: воздушная линия электропередач 0,4 кВ (ВЛ-0,4 кВ) от ТП № 203 по ул.Советская, ул.Первомайская, ул.Тельмана " в  пгт.Тяжинский</t>
  </si>
  <si>
    <t>"Сооружение линейное электротехническое: воздушная линия электропередач 0,4 кВ (ВЛ-0,4 кВ) от ТП № 103 по ул.Советская, ул.Мостовая, ул.Рабочая, пгт.Итатский</t>
  </si>
  <si>
    <t>"Сооружение линейное электротехническое: воздушная линия электропередач 0,4 кВ (ВЛ-0,4 кВ) от ТП № 104 по ул.Рабочая,Советская, пер.Рабочий", пгт.Итатский</t>
  </si>
  <si>
    <t>"Сооружение линейное электротехническое: воздушная линия электропередач 0,4 кВ (ВЛ-0,4 кВ) от ТП № 39 по ул.Октябрьская, ул.Столярная, ул.Коммунальная, ул.Первомайская, пер.Мичурина, пер.Ленина в пгт.Тяжинский"</t>
  </si>
  <si>
    <t>Генератор сварочный</t>
  </si>
  <si>
    <t>филиал "Энергосеть г. Топки"</t>
  </si>
  <si>
    <t>17.1.1</t>
  </si>
  <si>
    <t>Воздушная линия электропередач 10 кВ (ЛЭП-10 кВ) от ПС 110/10 "Мехзаводская" до ТП-53 ф 10-22 ОС</t>
  </si>
  <si>
    <t>Воздушная линия электропередач 10 кВ (ЛЭП-10 кВ) от КТП-85 до ТП-79</t>
  </si>
  <si>
    <t>Капитальная трансформаторная подстанция ТП №13-10/0,4 кВ кирпичного типа  мощностью 2х400 кВА по ул. Есикова в г. Топки</t>
  </si>
  <si>
    <t>17.1.6</t>
  </si>
  <si>
    <t>Капитальная трансформаторная подстанция ТП №79-10/0,4 кВ кирпичного типа  мощностью 2х250 кВА по ул. Советская в г. Топки</t>
  </si>
  <si>
    <t xml:space="preserve">Мачтовая трансформаторная подстанция МТП №19-10/0,4 кВ мачтового типа мощностью 250 кВА  по ул. Петровского в г. Топки,  Замена на Комплектная трансформаторная подстанция КТПН №19-10/0,4 кВ киоскового типа  мощностью 250 кВА </t>
  </si>
  <si>
    <t>Реконструкция фидеров ВЛ-0,4 кВ по ул.Советская, ул. Революции" от ТП №79-10/0,4</t>
  </si>
  <si>
    <t>Бортовой автомобиль, удлиненный. Газель-фермер ГАЗ-33023</t>
  </si>
  <si>
    <t>Электроагрегат сварочный АСП В220/6,5/3,5-Т 400/230 ВЛ-С-дизель</t>
  </si>
  <si>
    <t>Проектирование КЛ-10 кВ от ПС 110/10 "Мехзаводская" до РП 1</t>
  </si>
  <si>
    <t>Проектирование реконструируемой КТПН №6-10/0,4</t>
  </si>
  <si>
    <t>Проектирование реконструируемой ТП №50-10/0,4</t>
  </si>
  <si>
    <t>Проектирование реконструируемой КТПН №46-10/0,4</t>
  </si>
  <si>
    <t>филиал "Энергосеть г. Таштагол"</t>
  </si>
  <si>
    <t>18.1.1</t>
  </si>
  <si>
    <t>18.1.2</t>
  </si>
  <si>
    <t>Прицеп для перевозки снегоходов МСЗА-817711</t>
  </si>
  <si>
    <t>18.1.3</t>
  </si>
  <si>
    <t xml:space="preserve">Стенд шиномонтажный Ш-515 (грузовой) </t>
  </si>
  <si>
    <t>18.1.4</t>
  </si>
  <si>
    <t xml:space="preserve"> Оборудование для мойки автомобилей</t>
  </si>
  <si>
    <t>18.1.5</t>
  </si>
  <si>
    <t>Стенд балансировочный</t>
  </si>
  <si>
    <t>18.1.6</t>
  </si>
  <si>
    <t>18.1.7</t>
  </si>
  <si>
    <t>18.1.8</t>
  </si>
  <si>
    <t>Установка систем учета потребления электроэнергии в ТП-6-10/0,4 кВ, частном секторе и юрид. лиц, с возможностью дистанционного съема показаний.</t>
  </si>
  <si>
    <t>Проектирование и реконструкция. Сооружение линейное электротехническое: двух цпная ЛЭП-6 кВ (участок ВЛ-6 кВ ф. №6-48-"ФС")  от ЦРП-6 кВ №8 "Юбилейная" до ДК "Горняк", г. Таштагол.</t>
  </si>
  <si>
    <t xml:space="preserve"> Проектировани и реконструкция. Сооружение линейное электротехническое: ЛЭП-10 кВ, фид. №10-3-"Чугунаш" , (участок от опоры № 1 до МТП-39), </t>
  </si>
  <si>
    <t>Проектирование и реконструкция. Сооружение линейное электротехническое:  ВЛ -6 кВ фид. №6-2-"Алтамаш" участок от опоры №56 до  МТП-80, п. Габовск, Таштагольский район.</t>
  </si>
  <si>
    <t xml:space="preserve">Проектирование и реконструкция. Сооружение электротехническое:  ТП-408Н- "Луговая", с тр-ром 100 кВА,   пгт. Мундыбаш. </t>
  </si>
  <si>
    <t xml:space="preserve">Проектирование и реконструкция. Сооружение электротехническое:  ТП-221Н "Центральная", с тр-ром 100 кВА, п. Центральный Таштагольский район. </t>
  </si>
  <si>
    <t>Проектирование и реконструкция. Сооружение электротехническое: ТП-412Н "Советская, с тр-ром 160 кВА,  пгт. Мундыбаш.</t>
  </si>
  <si>
    <t xml:space="preserve">Проектирование и реконструкция. Сооружение электротехническое: ТП- 410Н "Суворова", с тр-ром 100 кВа, ул. Суворова, пгт. Мундыбаш.  </t>
  </si>
  <si>
    <t>Проектирование и реконструкция.Сооружение линейное электротехническое:  ЛЭП-6 кВ ф. №6-41 и ф. №6-46 до ЦРП-5 "Центральная", г. Таштагол.</t>
  </si>
  <si>
    <t>Таштагол. Проектирование и реконструкция ТП-153 "КТП-1"</t>
  </si>
  <si>
    <t>Таштагол. Проектирование и реконструкция ТП-154 "КТП-2"</t>
  </si>
  <si>
    <t>Таштагол. Проектирование и реконструкция ТП-155 "КТП-3"</t>
  </si>
  <si>
    <t>Реконструкция оборудования ТП-50 "2-й МКР",  г. Таштагол: замена камер КСО-272, 8шт. и распредщита 0,4 кВ на панели ЩО-70, 6 шт., г. Таштагол.</t>
  </si>
  <si>
    <t xml:space="preserve">Реконструкция оборудования  ТП-3 "18-й парт-съезд", замена силового тр-ра ТМ-630-10/0,4 кВ на тр-р 630-6/0,4 кВ, г. Таштагол. </t>
  </si>
  <si>
    <t xml:space="preserve">Реконструкция оборудования  КТПМ-8 "Лермонтова", заменна тр-ра ТМ-160-10/0,4 кВ на  тр-р 160-6/0,4 кВ, г. Таштагол. </t>
  </si>
  <si>
    <t xml:space="preserve">Реконструкция оборудования МТП-9 "Куйбышева", замена тр-ра ТМ-100-10/0,4 кВ на тр-р 100-6/0,4 кВ, г. Таштагол. </t>
  </si>
  <si>
    <t xml:space="preserve">Реконструкция оборудования МТП-20 "Площадь победы", замена  тр-ра ТМ-160-10/0,4 кВ на тр-р 160-6/0,4 кВ, г. Таштагол. </t>
  </si>
  <si>
    <t xml:space="preserve"> Реконструкция оборудования ТП-1 "ПЛ", замена тр-ра ТМ-400-10/0,4 кВ, на тр-р 400-6/0,4 кВ, г. Таштагол.</t>
  </si>
  <si>
    <t>Реконструкция оборудования ТП-43 "Береговая": замена камер КСО-386, 8шт. на камеры КСО-309М, 8 шт., г. Таштагол.</t>
  </si>
  <si>
    <t>18.2.1</t>
  </si>
  <si>
    <t>Реконструкция ОДС г. Таштагол, ул. Энергетиков. 1</t>
  </si>
  <si>
    <t>Установка шлагбаума на территории филиала 1шт.</t>
  </si>
  <si>
    <t>18.2.2</t>
  </si>
  <si>
    <t>18.2.3</t>
  </si>
  <si>
    <t xml:space="preserve">Проектирование и строительство.  Благоустройство, ограждение и асфальтирование территории производ-ственой базы Филиала в пгт. Шерегеш, по ул. Весенняя, 20. </t>
  </si>
  <si>
    <t>18.2.4</t>
  </si>
  <si>
    <t>18.2.6</t>
  </si>
  <si>
    <t>18.2.7</t>
  </si>
  <si>
    <t>18.2.8</t>
  </si>
  <si>
    <t>Проектирование.  Сооружение линейное электротехническое: реконструкция КЛ-0,4 кВ от ТП-3 "18-й" партсъезд до жил. домов по ул. Ленина: 48;50,52;54 и на ВЛ-0,4 кВ 18-й Партсъезд, г. Таштагол.</t>
  </si>
  <si>
    <t xml:space="preserve"> Проектирование.  Сооружение линейное электротехническое: ЛЭП-6 кВ фид. №6-32-"Телевышка-1", пгт. Мундыбаш.</t>
  </si>
  <si>
    <t>Проектирование.  Сооружение линейное электротехническое: ЛЭП-6 кВ фид. №6-33 "Телевышка-2", пгт. Мундыбаш.</t>
  </si>
  <si>
    <t>Строительство. Сооружение линейное электро-техническое:   ЛЭП-6 кВ ф. №6-4-«Ц», до реконструируемой  ТП 509Н «Центральная».п. Спаск</t>
  </si>
  <si>
    <t>Строительство. Сооружение линейное электро-техническое:  ЛЭП-6 кВ, ответвление ф. №6-5-«Кабарзинка» на реконструируемую   до ТП 505Н «Кабарзинка»  п. Спаск</t>
  </si>
  <si>
    <t>Проектирование и строительство. Сооружение линейное электротехническое:  ВЛ -0,4 кВ по ул. Подутесная и Тельбесская  от ТП - 401, пгт. Мундыбаш.</t>
  </si>
  <si>
    <t>Проектирование и строительство.  Сооружение линейное  электро-техническое:  ВЛ-0,4 кВ по ул. Увальная, от МТП-77, г. Таштагол.</t>
  </si>
  <si>
    <t>Проектирование  и строительство.  Сооружение  линейное электротехническое:  ВЛ-0,4 кВ по ул. Островского, от ТП-14 и КТП-54, г. Таштагол.</t>
  </si>
  <si>
    <t>Строительство.   Сооружение электротехническое: ПС-35/6 кВ "Спасская", 1х2,5 МВа,  п. Спасск, Таштагольский район.</t>
  </si>
  <si>
    <t>РП-ТП-3</t>
  </si>
  <si>
    <t>Строительство.   Сооружение электротехническое: ЦРП-6 кВ №5 "Центральная, мкр. Усть-Шалым,  г. Таштагол.</t>
  </si>
  <si>
    <t xml:space="preserve"> Проектирование и строительство. Сооружение электротехническое: КТП-10/0,4 кВ-100 кВа, "Кооператор",  г. Таштагол.</t>
  </si>
  <si>
    <t>Проектирование и строительство.   Сооружение линейное электро-техническое. Участок двухцепной ЛЭП-6 кВ от ТП-"Хлебокомбинат" до ТП-49 "Больнич. городок".</t>
  </si>
  <si>
    <t>Проектирование и строительство. Сооружение электротехническое: ТП-61 "545 км" с тр-ром 100 кВА, п. Чугунаш.</t>
  </si>
  <si>
    <t xml:space="preserve">  Реклоузер 6 кВ на опоре №2 ВЛ-6 кВ фид. №6-46-«К», г. Таштагол.</t>
  </si>
  <si>
    <t xml:space="preserve"> ЦРП-6 кВ с ТП-216, пгт. Каз.</t>
  </si>
  <si>
    <t>ТП-112, 6/0,4 кВ, 1х250 кВА, г. Таштагол</t>
  </si>
  <si>
    <t>КМТП-133 «40 лет Октября», 1х100 кВа, пгт. Шерегеш.</t>
  </si>
  <si>
    <t>МТП-134, 1х160 кВА, «Центральная», пгт. Шерегеш.</t>
  </si>
  <si>
    <t>ТП- 122,1х250 кВА, «Зеленая», пгт. Шерегеш.</t>
  </si>
  <si>
    <t>ТП-121 «Кирова, 1х400 кВА, пгт. Шерегеш.</t>
  </si>
  <si>
    <t>ТП-501 «Больничная», 1х100 кВА, п. Спасск.</t>
  </si>
  <si>
    <t>ТП-507 «Логовая», 1х100 кВА, п. Спасск.</t>
  </si>
  <si>
    <t>ТП-503 «Молодежная», 1х400 кВА, п. Спасск</t>
  </si>
  <si>
    <t>ТП-504 «Котельная», 1х400 кВА, п. Спасск.</t>
  </si>
  <si>
    <t>ТП-404 «Лесная», 1х40 кВА, пгт. Мундыбаш.</t>
  </si>
  <si>
    <t>ТП-415«Буденного», 1х100 кВА, пгт. Мундыбаш.</t>
  </si>
  <si>
    <t>ТП-421 «Тельбес-1», пгт. Мундыбаш.</t>
  </si>
  <si>
    <t>ТП-423 «Телевышка-2», 1х100 кВА, пгт. Мундыбаш.</t>
  </si>
  <si>
    <t>ТП-425 «Советская-2», 1х160 кВА, пгт. Мундыбаш.</t>
  </si>
  <si>
    <t>ТП-426 «Сады», 1х100 кВА, пгт. Мундыбаш.</t>
  </si>
  <si>
    <t>ТП-305 «Мичурина», 1х160 кВА пгт. Темиртау.</t>
  </si>
  <si>
    <t>ТП-304 «Филатова», 1х250 кВА, пгт. Темиртау.</t>
  </si>
  <si>
    <t>ТП-308 «Центральная», 1х160 кВА, пгт. Темиртау.</t>
  </si>
  <si>
    <t>ТП-211 «Горького», 1х100 кВА, пгт. Каз.</t>
  </si>
  <si>
    <t>Кабельные ЛЭП-0,4 кВ от ТП-130 до жилых домов ул. Дзержинского, пгт. Шерегеш.</t>
  </si>
  <si>
    <t>ЛЭП-10 кВ ф. №10-6-«Б» от ПС-110/10 кВ «Калары» до опоры №1 ВЛ-10 кВ, п. Калары.</t>
  </si>
  <si>
    <t>ВЛ-0,4 кВ по ул. Строителей от ТП-417, пгт. Мундыбаш.</t>
  </si>
  <si>
    <t>ВЛ-0,4 кВ по ул. Коммунистическая, пгт. Мундыбаш, от ТП-406.</t>
  </si>
  <si>
    <t>ВЛ-0,4 кВ по ул. Советская и Пионерская, от ТП-412, пгт. Мундыбаш.</t>
  </si>
  <si>
    <t>ВЛ-0,4 кВ по ул. Буденного, Трактовая и Восточная, от ТП-425, пгт. Мундыбаш</t>
  </si>
  <si>
    <t>ВЛ-0,4 кВ по ул. Суворова, от ТП-315, пгт. Темиртау.</t>
  </si>
  <si>
    <t>ВЛ-0,4 кВ по ул. Калинина, от ТП-1, г. Таштагол.</t>
  </si>
  <si>
    <t>ВЛ-0,4 кВ по ул. Нагорная, от ТП-1, г. Таштагол.</t>
  </si>
  <si>
    <t>ВЛ-0,4 кВ по ул. Гастелло, от ТП-1, г. Таштагол.</t>
  </si>
  <si>
    <t>ВЛ-0,4  кВ по ул. Волошиной, от ТП-1, г. Таштагол.</t>
  </si>
  <si>
    <t>ВЛ-0,4 кВ по ул. Геологическая, от ТП-23, г. Таштагол</t>
  </si>
  <si>
    <t>ВЛ-0,4 кВ по ул. Куйбышева, от ТП-23, г. Таштагол.</t>
  </si>
  <si>
    <t>ВЛ-0,4 кВ по ул. Куйбышева, от МТП-9, г. Таштагол.</t>
  </si>
  <si>
    <t xml:space="preserve">ВЛ-0,4 кВ по ул. Ульянова, от МТП-53, г. Таштагол. </t>
  </si>
  <si>
    <t>ВЛ-0,4 кВ по ул. Партизанская, от ТП-53, г. Таштагол.</t>
  </si>
  <si>
    <t>№№</t>
  </si>
  <si>
    <t>Наименование объекта</t>
  </si>
  <si>
    <t xml:space="preserve">Остаток стоимости на начало года * 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</si>
  <si>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</si>
  <si>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</si>
  <si>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Осталось профинансировать по результатам отчетного периода *</t>
  </si>
  <si>
    <t>Отклонение</t>
  </si>
  <si>
    <t>Причины отклонений</t>
  </si>
  <si>
    <t>всего</t>
  </si>
  <si>
    <t>1 кв</t>
  </si>
  <si>
    <t>2 кв</t>
  </si>
  <si>
    <t>млн.рублей</t>
  </si>
  <si>
    <t>%</t>
  </si>
  <si>
    <t>в том числе за счет</t>
  </si>
  <si>
    <t>план</t>
  </si>
  <si>
    <t>факт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</si>
  <si>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</si>
  <si>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</si>
  <si>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</si>
  <si>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</si>
  <si>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1.</t>
  </si>
  <si>
    <t>АИИСКУЭ</t>
  </si>
  <si>
    <t>2.</t>
  </si>
  <si>
    <t>3.</t>
  </si>
  <si>
    <t>4.</t>
  </si>
  <si>
    <t>5.</t>
  </si>
  <si>
    <t>6.</t>
  </si>
  <si>
    <t>7.</t>
  </si>
  <si>
    <t>8.</t>
  </si>
  <si>
    <t>Сервер</t>
  </si>
  <si>
    <t>9.</t>
  </si>
  <si>
    <t>10.</t>
  </si>
  <si>
    <t>филиал "Энергосеть г. Осинники"</t>
  </si>
  <si>
    <t>11.</t>
  </si>
  <si>
    <t>12.</t>
  </si>
  <si>
    <t>филиал "Энергосеть р.п. Промышленная"</t>
  </si>
  <si>
    <t>Прибор АИД-70М</t>
  </si>
  <si>
    <t>13.</t>
  </si>
  <si>
    <t xml:space="preserve">Система учета электроэнергии в частном секторе с возможностью дистанционного съема показаний </t>
  </si>
  <si>
    <t>Сооружение электротехническое: трансформаторная подстанция 10/0,4кВ ТП-767 "Жилой поселок ПЗША"</t>
  </si>
  <si>
    <t>Сооружение линейное электротехническое: воздушно-кабельная ЛЭП-10кВ ф.10-23-С с п/ст "Коммунальная" до ТП-767</t>
  </si>
  <si>
    <t>14.</t>
  </si>
  <si>
    <t>филиал "Энергосеть г. Тайга"</t>
  </si>
  <si>
    <t>15.</t>
  </si>
  <si>
    <t>16.</t>
  </si>
  <si>
    <t>17.</t>
  </si>
  <si>
    <t>19.</t>
  </si>
  <si>
    <t>20.</t>
  </si>
  <si>
    <t>филиал "Энергосеть г. Юрга"</t>
  </si>
  <si>
    <t>Мнемосхема</t>
  </si>
  <si>
    <t>21.</t>
  </si>
  <si>
    <t>филиал "Энергосеть р.п. Яшкино"</t>
  </si>
  <si>
    <t>22.</t>
  </si>
  <si>
    <t>филиал "Энергосеть р.п. Яя"</t>
  </si>
  <si>
    <t>23.</t>
  </si>
  <si>
    <t>Головной офис</t>
  </si>
  <si>
    <t>3кв</t>
  </si>
  <si>
    <t>4кв</t>
  </si>
  <si>
    <t>1.1</t>
  </si>
  <si>
    <t>АИИС КУЭ</t>
  </si>
  <si>
    <t>Приборы</t>
  </si>
  <si>
    <t>Хозяйственные объекты</t>
  </si>
  <si>
    <t>Видеонаблюдение</t>
  </si>
  <si>
    <t xml:space="preserve">Реконструкция </t>
  </si>
  <si>
    <t>Проектирование будущих периодов</t>
  </si>
  <si>
    <t>18.</t>
  </si>
  <si>
    <t>3</t>
  </si>
  <si>
    <t>4</t>
  </si>
  <si>
    <t>5</t>
  </si>
  <si>
    <t>6</t>
  </si>
  <si>
    <t>Объем финансирования 2013г</t>
  </si>
  <si>
    <t>В том числе: от передачи эл. энергии</t>
  </si>
  <si>
    <t>филиал "Энергосеть г. Анжеро-Судженск"</t>
  </si>
  <si>
    <t xml:space="preserve">Автомобиль УАЗ -220695-04 </t>
  </si>
  <si>
    <t>1.1.2</t>
  </si>
  <si>
    <t>Буроям БКМ 317А на шасси ГАЗ 33081 с однорядной кабиной  и механической лебедкой,  г.Анжеро-Судженск</t>
  </si>
  <si>
    <t>1.1.3</t>
  </si>
  <si>
    <t>УАЗ(цельномет. с груз. отсек.)</t>
  </si>
  <si>
    <t>Сварочный бензогенератор Вепрь АСП Т180-5/230 В</t>
  </si>
  <si>
    <t>Автокран на полноприводном шасси (КАМАЗ, Урал)</t>
  </si>
  <si>
    <t>Реконструкция оборудования:  РП-3: замена ячеек</t>
  </si>
  <si>
    <t>Реконструкция ТП-153</t>
  </si>
  <si>
    <t>Реконструкция ТП-155</t>
  </si>
  <si>
    <t>Испытательный прибор РЕТОМ-21</t>
  </si>
  <si>
    <t>Трансформатор нагрузочный РЕТ -3000</t>
  </si>
  <si>
    <t>Блок измеритльно-трансформаторный РЕТ-ВАХ 2000</t>
  </si>
  <si>
    <t>Вольтамперофозометр РЕТОМЕТР-М 2</t>
  </si>
  <si>
    <t>Установка шлагбаума на территории филиала, 1шт</t>
  </si>
  <si>
    <t>филиал "Энергосеть г. Белово"</t>
  </si>
  <si>
    <t>2.1.1</t>
  </si>
  <si>
    <t>Реконструкция  трансформаторной подстанции № 632 на территории инфекционной больницы.</t>
  </si>
  <si>
    <t>Автомобиль УАЗ-220695-410</t>
  </si>
  <si>
    <t>2.1.6</t>
  </si>
  <si>
    <t xml:space="preserve"> ТП-22(1х250)по ул.Ленина : замена трансфоматора с группой соединения У/У-0 на трансформатор с симметрирующей катушкой</t>
  </si>
  <si>
    <t>ТП-10(1х400)по пер.Калинина  : замена трансфоматора мощностью 400 кВА на тр-р мощностью 250 кВА</t>
  </si>
  <si>
    <t>МФУ сетевое Куосеra FS-6025MFP</t>
  </si>
  <si>
    <t>Коммутатор Allied Telesis AT 8000GS/24POE 24х10/100/1000</t>
  </si>
  <si>
    <t>Воздушная линия электропередач 6 кВ (ЛЭП-6 кВ) от ф.1-13-г отпайка на ТП-632. Строительство</t>
  </si>
  <si>
    <t>Воздушная линия электропередач 10 кВ (ЛЭП-10 кВ) от ф.10-11-г-г отпайка на ТП-10-а. Строительство.</t>
  </si>
  <si>
    <t xml:space="preserve"> Строительство дополнительной МТП-мачтовой трансформаторной подстанции, связанное с улучшением качества напряжения. Существующая КТП № 10 (1х400) по пер.Калинина. </t>
  </si>
  <si>
    <t>филиал "Энергосеть г. Белогорск"</t>
  </si>
  <si>
    <t>ЛЭП-6кВ отпайка от опоры №2 Ф№25 до опоры №1 Ф№6</t>
  </si>
  <si>
    <t>филиал "Энергосеть г. Гурьевск"</t>
  </si>
  <si>
    <t>4.1.3</t>
  </si>
  <si>
    <t>4.1.4</t>
  </si>
  <si>
    <t>прибор MPI-511</t>
  </si>
  <si>
    <t>4.1.5</t>
  </si>
  <si>
    <t>4.2.1</t>
  </si>
  <si>
    <t>Сооружение линейное электротехническое:  ЛЭП-6 кВ ф.Город-4   ул. Революционная  и КТП</t>
  </si>
  <si>
    <t>Сооружение линейное электротехническое: кабельная ЛЭП-6 кВ ф.Город-4  от ТП-94 до оп №34</t>
  </si>
  <si>
    <t>Реклоузер  ф. 10-13-Г  и ф. 10-5-П</t>
  </si>
  <si>
    <t>филиал "Энергосеть Ижморского района"</t>
  </si>
  <si>
    <t>5.1.1</t>
  </si>
  <si>
    <t>Реконструкция Ф 3-10 от ПС 110/35/10 "Ижморская тяговая"</t>
  </si>
  <si>
    <t>5.1.2</t>
  </si>
  <si>
    <t>Реконструкция ВЛ-0,4 кВ от ТП 3-2 ул. Суворова</t>
  </si>
  <si>
    <t>филиал "Энергосеть г. Калтан"</t>
  </si>
  <si>
    <t>6.1.4</t>
  </si>
  <si>
    <t>Реконструкция оборудования  ЦРП-5 замена ячеек</t>
  </si>
  <si>
    <t>УАЗ-390945-330</t>
  </si>
  <si>
    <t>Пожаро-охранная сигнализация Здания сетевого участка  "Энергосеть г. Калтан" п.Малиновка</t>
  </si>
  <si>
    <t>6.2.1</t>
  </si>
  <si>
    <t>Строительство трансформаторной подстанции №144  в районе ул. Заречная,6 п. Малиновка (МТП)</t>
  </si>
  <si>
    <t>6.2.2</t>
  </si>
  <si>
    <t>Строительство отпайки ВЛЭП-6 кВ   от фидера   "6-2-Л" до ТП-144 в районе ул. Заречная</t>
  </si>
  <si>
    <t>Строительство трансформаторной подстанции №К-25  в районе пер. Комсомольский,1, г.Калтан (КТП)</t>
  </si>
  <si>
    <t>Строительство отпайки ВЛЭП-6 кВ   от фидера "Город-2" до КТП-К-25 в районе пер. Комсомольский</t>
  </si>
  <si>
    <t>Здание гаража под автотехнику</t>
  </si>
  <si>
    <t>филиал "Энергосеть г. Киселевск</t>
  </si>
  <si>
    <t>«Реконструкция «ВЛ на железобетонных опорах» Ф 19-23-Г»;</t>
  </si>
  <si>
    <t>Реконструкция  ТП-92</t>
  </si>
  <si>
    <t>Приобретение передвижной электролаборатории ППУ-2</t>
  </si>
  <si>
    <t xml:space="preserve">экскаватор-погрузчик. 1 шт. </t>
  </si>
  <si>
    <t>1.2</t>
  </si>
  <si>
    <t>2</t>
  </si>
  <si>
    <t>Оформление документов</t>
  </si>
  <si>
    <t>Автотехника и станки</t>
  </si>
  <si>
    <t>7</t>
  </si>
  <si>
    <t>8</t>
  </si>
  <si>
    <t>9</t>
  </si>
  <si>
    <t>Усиление существующих электросетей по тех. присоединению</t>
  </si>
  <si>
    <t>10</t>
  </si>
  <si>
    <t>11</t>
  </si>
  <si>
    <t>12</t>
  </si>
  <si>
    <t>1.4.1</t>
  </si>
  <si>
    <t>1.4.2</t>
  </si>
  <si>
    <t>1.4.3</t>
  </si>
  <si>
    <t>1.4.4</t>
  </si>
  <si>
    <t>1.4.5</t>
  </si>
  <si>
    <t>1.5.1</t>
  </si>
  <si>
    <t>1.11.1</t>
  </si>
  <si>
    <t>1.11.2</t>
  </si>
  <si>
    <t>1.11.3</t>
  </si>
  <si>
    <t>1.11.4</t>
  </si>
  <si>
    <t>2.4.1</t>
  </si>
  <si>
    <t>2.8.1</t>
  </si>
  <si>
    <t>2.12.1</t>
  </si>
  <si>
    <t>2.12.2</t>
  </si>
  <si>
    <t>3.5.1</t>
  </si>
  <si>
    <t>4.5.1</t>
  </si>
  <si>
    <t>4.8.1</t>
  </si>
  <si>
    <t>4.11.1</t>
  </si>
  <si>
    <t>4.11.2</t>
  </si>
  <si>
    <t>4.11.3</t>
  </si>
  <si>
    <t>6.4.1</t>
  </si>
  <si>
    <t>6.5.1</t>
  </si>
  <si>
    <t>6.5.2</t>
  </si>
  <si>
    <t>6.5.3</t>
  </si>
  <si>
    <t>6.5.4</t>
  </si>
  <si>
    <t>6.7.1</t>
  </si>
  <si>
    <t>6.8.1</t>
  </si>
  <si>
    <t>6.12.1</t>
  </si>
  <si>
    <t>7.2.1</t>
  </si>
  <si>
    <t>7.2.2</t>
  </si>
  <si>
    <t>7.2.3</t>
  </si>
  <si>
    <t>7.2.4</t>
  </si>
  <si>
    <t>7.4.1</t>
  </si>
  <si>
    <t>7.4.2</t>
  </si>
  <si>
    <t>7.5.1</t>
  </si>
  <si>
    <t>7.5.2</t>
  </si>
  <si>
    <t>7.8.1</t>
  </si>
  <si>
    <t>7.11.1</t>
  </si>
  <si>
    <t>7.11.2</t>
  </si>
  <si>
    <t>8.2.1</t>
  </si>
  <si>
    <t>8.2.2</t>
  </si>
  <si>
    <t>9.4.1</t>
  </si>
  <si>
    <t>9.4.2</t>
  </si>
  <si>
    <t>9.4.3</t>
  </si>
  <si>
    <t>9.5.1</t>
  </si>
  <si>
    <t>9.6.1</t>
  </si>
  <si>
    <t>9.6.2</t>
  </si>
  <si>
    <t>9.11.1</t>
  </si>
  <si>
    <t>10.4.1</t>
  </si>
  <si>
    <t>10.4.2</t>
  </si>
  <si>
    <t>10.8.1</t>
  </si>
  <si>
    <t>11.4.1</t>
  </si>
  <si>
    <t>11.5.1</t>
  </si>
  <si>
    <t>11.5.2</t>
  </si>
  <si>
    <t>11.10.1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</si>
  <si>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</si>
  <si>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</si>
  <si>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</si>
  <si>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</si>
  <si>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</si>
  <si>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</si>
  <si>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</si>
  <si>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</si>
  <si>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</si>
  <si>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</si>
  <si>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</si>
  <si>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</si>
  <si>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</si>
  <si>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</si>
  <si>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12.8.1</t>
  </si>
  <si>
    <t>12.11.1</t>
  </si>
  <si>
    <t>13.4.1</t>
  </si>
  <si>
    <t>13.4.2</t>
  </si>
  <si>
    <t>13.5.1</t>
  </si>
  <si>
    <t>13.5.2</t>
  </si>
  <si>
    <t>13.5.3</t>
  </si>
  <si>
    <t>13.5.4</t>
  </si>
  <si>
    <t>13.8.1</t>
  </si>
  <si>
    <t>13.11.1</t>
  </si>
  <si>
    <t>14.2.2</t>
  </si>
  <si>
    <t>14.2.3</t>
  </si>
  <si>
    <t>14.4.1</t>
  </si>
  <si>
    <t>14.5.1</t>
  </si>
  <si>
    <t>14.5.2</t>
  </si>
  <si>
    <t>14.8.1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</si>
  <si>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</si>
  <si>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</si>
  <si>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</si>
  <si>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</si>
  <si>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</si>
  <si>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</si>
  <si>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</si>
  <si>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</si>
  <si>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15.2.10</t>
  </si>
  <si>
    <t>15.2.11</t>
  </si>
  <si>
    <t>15.2.12</t>
  </si>
  <si>
    <t>15.2.13</t>
  </si>
  <si>
    <t>15.2.14</t>
  </si>
  <si>
    <t>15.2.15</t>
  </si>
  <si>
    <t>15.2.16</t>
  </si>
  <si>
    <t>15.2.17</t>
  </si>
  <si>
    <t>15.2.18</t>
  </si>
  <si>
    <t>15.2.19</t>
  </si>
  <si>
    <t>15.2.20</t>
  </si>
  <si>
    <t>15.2.21</t>
  </si>
  <si>
    <t>15.2.22</t>
  </si>
  <si>
    <t>15.2.23</t>
  </si>
  <si>
    <t>15.2.24</t>
  </si>
  <si>
    <t>15.2.25</t>
  </si>
  <si>
    <t>15.2.26</t>
  </si>
  <si>
    <t>15.2.27</t>
  </si>
  <si>
    <t>15.2.28</t>
  </si>
  <si>
    <t>15.2.29</t>
  </si>
  <si>
    <t>15.2.30</t>
  </si>
  <si>
    <t>15.2.31</t>
  </si>
  <si>
    <t>15.2.32</t>
  </si>
  <si>
    <t>15.2.33</t>
  </si>
  <si>
    <t>15.2.34</t>
  </si>
  <si>
    <t>15.2.35</t>
  </si>
  <si>
    <t>15.2.36</t>
  </si>
  <si>
    <t>15.2.37</t>
  </si>
  <si>
    <t>15.2.38</t>
  </si>
  <si>
    <t>15.2.39</t>
  </si>
  <si>
    <t>15.2.40</t>
  </si>
  <si>
    <t>15.2.41</t>
  </si>
  <si>
    <t>15.2.42</t>
  </si>
  <si>
    <t>15.2.43</t>
  </si>
  <si>
    <t>15.2.44</t>
  </si>
  <si>
    <t>15.2.45</t>
  </si>
  <si>
    <t>15.2.46</t>
  </si>
  <si>
    <t>15.2.47</t>
  </si>
  <si>
    <t>15.2.48</t>
  </si>
  <si>
    <t>15.2.49</t>
  </si>
  <si>
    <t>15.2.50</t>
  </si>
  <si>
    <t>15.2.51</t>
  </si>
  <si>
    <t>15.2.52</t>
  </si>
  <si>
    <t>15.2.53</t>
  </si>
  <si>
    <t>15.2.54</t>
  </si>
  <si>
    <t>15.2.55</t>
  </si>
  <si>
    <t>15.4.1</t>
  </si>
  <si>
    <t>15.4.2</t>
  </si>
  <si>
    <t>15.4.3</t>
  </si>
  <si>
    <t>15.4.4</t>
  </si>
  <si>
    <t>15.5.1</t>
  </si>
  <si>
    <t>15.5.2</t>
  </si>
  <si>
    <t>15.5.3</t>
  </si>
  <si>
    <t>15.5.4</t>
  </si>
  <si>
    <t>15.5.5</t>
  </si>
  <si>
    <t>15.8.1</t>
  </si>
  <si>
    <t>15.10.1</t>
  </si>
  <si>
    <t>15.10.2</t>
  </si>
  <si>
    <t>15.10.3</t>
  </si>
  <si>
    <t>15.11.1</t>
  </si>
  <si>
    <t>16.2.1</t>
  </si>
  <si>
    <t>16.2.2</t>
  </si>
  <si>
    <t>16.4.1</t>
  </si>
  <si>
    <t>16.4.2</t>
  </si>
  <si>
    <t>16.8.1</t>
  </si>
  <si>
    <t>17.2.1</t>
  </si>
  <si>
    <t>17.2.2</t>
  </si>
  <si>
    <t>17.2.3</t>
  </si>
  <si>
    <t>17.2.4</t>
  </si>
  <si>
    <t>17.2.5</t>
  </si>
  <si>
    <t>17.2.6</t>
  </si>
  <si>
    <t>17.2.7</t>
  </si>
  <si>
    <t>17.4.1</t>
  </si>
  <si>
    <t>17.4.2</t>
  </si>
  <si>
    <t>17.5.1</t>
  </si>
  <si>
    <t>18.4.1</t>
  </si>
  <si>
    <t>18.4.2</t>
  </si>
  <si>
    <t>18.5.1</t>
  </si>
  <si>
    <t>18.5.2</t>
  </si>
  <si>
    <t>19.4.1</t>
  </si>
  <si>
    <t>19.5.1</t>
  </si>
  <si>
    <t>19.8.1</t>
  </si>
  <si>
    <t>20.2.2</t>
  </si>
  <si>
    <t>20.2.5</t>
  </si>
  <si>
    <t>20.4.1</t>
  </si>
  <si>
    <t>20.4.2</t>
  </si>
  <si>
    <t>20.4.3</t>
  </si>
  <si>
    <t>20.8.1</t>
  </si>
  <si>
    <t>21.2.1</t>
  </si>
  <si>
    <t>21.2.2</t>
  </si>
  <si>
    <t>21.2.3</t>
  </si>
  <si>
    <t>21.2.4</t>
  </si>
  <si>
    <t>21.2.5</t>
  </si>
  <si>
    <t>21.2.6</t>
  </si>
  <si>
    <t>21.5.1</t>
  </si>
  <si>
    <t>21.5.2</t>
  </si>
  <si>
    <t>21.5.3</t>
  </si>
  <si>
    <t>21.8.1</t>
  </si>
  <si>
    <t>21.10.1</t>
  </si>
  <si>
    <t>22.1.1</t>
  </si>
  <si>
    <t>22.2.1</t>
  </si>
  <si>
    <t>22.2.2</t>
  </si>
  <si>
    <t>22.5.1</t>
  </si>
  <si>
    <t>22.8.1</t>
  </si>
  <si>
    <t>23.3.1</t>
  </si>
  <si>
    <t>23.4.1</t>
  </si>
  <si>
    <t>23.4.2</t>
  </si>
  <si>
    <t>23.4.3</t>
  </si>
  <si>
    <t>23.4.4</t>
  </si>
  <si>
    <t>23.4.5</t>
  </si>
  <si>
    <t>23.4.6</t>
  </si>
  <si>
    <t>23.4.7</t>
  </si>
  <si>
    <t>23.4.8</t>
  </si>
  <si>
    <t>23.4.9</t>
  </si>
  <si>
    <t>23.4.10</t>
  </si>
  <si>
    <t>23.4.11</t>
  </si>
  <si>
    <t>23.4.12</t>
  </si>
  <si>
    <t>23.4.13</t>
  </si>
  <si>
    <t>23.4.14</t>
  </si>
  <si>
    <t>23.4.15</t>
  </si>
  <si>
    <t>23.4.16</t>
  </si>
  <si>
    <t>23.4.17</t>
  </si>
  <si>
    <t>23.5.1</t>
  </si>
  <si>
    <t>23.5.2</t>
  </si>
  <si>
    <t>23.5.3</t>
  </si>
  <si>
    <t>23.5.4</t>
  </si>
  <si>
    <t>23.5.5</t>
  </si>
  <si>
    <t>23.5.6</t>
  </si>
  <si>
    <t>23.6.1</t>
  </si>
  <si>
    <t>23.11.1</t>
  </si>
  <si>
    <t>23.12.1</t>
  </si>
  <si>
    <t>23.12.2</t>
  </si>
  <si>
    <t>23.12.3</t>
  </si>
  <si>
    <t>24-кв, 3-х эт.ж. д. №5, ул. Восточная  в п.г.т. Яя Строительство КЛ0,4-0,07 КМ, ВЛ0,4-0,4 КМ</t>
  </si>
  <si>
    <t>22.4</t>
  </si>
  <si>
    <t>30-кв, 3-х этажный жилой дом №4 по ул. Восточная  в п.г.т. Яя Строительство КЛ0,4-0,04 КМ, ВЛ0,4-0,6 КМ</t>
  </si>
  <si>
    <t>22.3</t>
  </si>
  <si>
    <t>ЛЭП-0,4кВ от ВЛ-0,4кВ ТП-24 ул.Интернациональная до концевой опоры на границе земельного участка базовой станции сети сотовой связи ТЕЛЕ2 №257,ул.Красноармейская пгт Яя</t>
  </si>
  <si>
    <t>22.2</t>
  </si>
  <si>
    <t>ЛЭП 0,4кВ (ЛЭП-0,4 кВ) от ТП-55 до ВРУ ул.Восточная 19, пгт.Яя</t>
  </si>
  <si>
    <t>22.1</t>
  </si>
  <si>
    <t xml:space="preserve">Филиал" Энергосеть р.п.ЯЯ" </t>
  </si>
  <si>
    <t>ВЛ-0,4кВ от ТП-62 до границы земельного участка полигона твердых бытовых отходов пгт Яшкино</t>
  </si>
  <si>
    <t>21.4</t>
  </si>
  <si>
    <t>Д 882/11 от 01.09.11 Р 215 от 26.09.2011 ЛЭП-0,4 кВ от ТП №12 до ВРУ-0,4кВ жилого дома по ул.Ленинская,2Д пгт Яшкино</t>
  </si>
  <si>
    <t>21.3</t>
  </si>
  <si>
    <t>21.2</t>
  </si>
  <si>
    <t>30-ти квартирный жилой дом, ул. Ленинская, 2В Строительство ВЛ10 КВ-0,2 КМ, ВЛ0,4-0,4 КМ, 2КТПН10-250 КВА</t>
  </si>
  <si>
    <t>21.1</t>
  </si>
  <si>
    <t>Филиал" Энергосеть р.п. Яшкино"</t>
  </si>
  <si>
    <t>ТП №1/РП12 (ТП1/РП12)</t>
  </si>
  <si>
    <t>20.32</t>
  </si>
  <si>
    <t>ЛЭП: КЛ-10кВ Ф-10-15-ТП1/РП12 и Ф-10-16-ТП1/РП12 от РП-12 до ТП1/РП12</t>
  </si>
  <si>
    <t>20.31</t>
  </si>
  <si>
    <t>ЛЭП: КЛ-0,4кВ от ТП1/РП12 до ВРУ-0,4 дома №6.1/14 4 микрорайон в г. Юрга</t>
  </si>
  <si>
    <t>20.30</t>
  </si>
  <si>
    <t>Трансформаторная подстанция № 206/1(ТП № 206/1) г.Юрга</t>
  </si>
  <si>
    <t>20.29</t>
  </si>
  <si>
    <t>ЛЭП-0,4кВ от ТП №84/1-10/0,4кВ до концевой опоры на границе земельного участка автомойки,ул.Машиностроителей г.Юрга</t>
  </si>
  <si>
    <t>20.28</t>
  </si>
  <si>
    <t>КЛ-0,4кВ(в две нити) от РУ-0,4кВ ТП № 63 до ВРУ-0,4кВ Центрального офиса Сбербанка №5963 ул.Московская,42 г.Юрга</t>
  </si>
  <si>
    <t>20.27</t>
  </si>
  <si>
    <t>КЛ-0,4кВ от РУ-0,4кВ ТП №9 до ВРУ-0,4кВ нежилого помещения по ул.Московская,35 г.Юрга</t>
  </si>
  <si>
    <t>20.26</t>
  </si>
  <si>
    <t>Д 816/10 от 27.10.10 Р 8/11 от 18.01.2011 Трансформаторная подстанция №190(МТП №190) г.Юрга</t>
  </si>
  <si>
    <t>20.25</t>
  </si>
  <si>
    <t>Д 816/10 от 27.10.10 Р 8/11 от 18.01.2011 ЛЭП-10кВ от п/ст 110/10"ТехноНиколь" до МТП № 190</t>
  </si>
  <si>
    <t>20.24</t>
  </si>
  <si>
    <t>Д 721/11 от 18.07.11 Р 202/11 от 14.09.2011 КЛЭП-0,4кВ от ТП № 136 до ВРУ-0,4кВ магазина на пересечении ул.Машиностроителей и ул.Фестивальная г.Юрга</t>
  </si>
  <si>
    <t>20.23</t>
  </si>
  <si>
    <t>Д 562/11 Р 125/12 от 03.05.2012 ЛЭП-0,4кВ от ТП-25 по ул.Партизанская до границы зем. участка мастерских по ул.Шоссейная,16 в г.Юрге,с испол.сущ.опор</t>
  </si>
  <si>
    <t>20.22</t>
  </si>
  <si>
    <t>Д 515/1/02 22.03.12 Р 119/12 от 26.04.2012 ЛЭП-0,4кВ от опоры №10 ВЛИ-0,4кВ ТП №154 6/0,4кВ до конц.опоры на границе зем.уч-ка торг.павильона,по ул.Шоссейная,3</t>
  </si>
  <si>
    <t>20.21</t>
  </si>
  <si>
    <t>Д 40/10 от 06.05.10,119/02 31.05.10,108/02 25.05.10,107/02 24.05.10,63/02 16.03.10,86/02 27.04.10 Р 135/10 от 17.08.2010 ЛЭП-0,4кВ от ТП-179 до фасадов жилых домов квартала "Г-Д" г.Юрга</t>
  </si>
  <si>
    <t>20.20</t>
  </si>
  <si>
    <t>Д 257/11 от 01.04.11 Р 81/11 от 20.04.2011 Трансформаторная подстанция № 174 (2КТП № 174) в г. Юрга</t>
  </si>
  <si>
    <t>20.19</t>
  </si>
  <si>
    <t>Д 257/11 от 01.04.11 Р 81/11 от 20.04.2011 КЛЭП-0,4кВ от 2КТП № 174 до ВРУ-0,4кВ детского сада в 4-м микрорайоне г. Юрги</t>
  </si>
  <si>
    <t>20.18</t>
  </si>
  <si>
    <t>Д 1110,1111,1112,1113/11 от 02.11.11 Р 187/12 от 27.06.12 ЛЭП-0,4кВ от РУ-0,4кВ ТП-3 до ВРУ-0,4кВ ж.д. по ул.Кирова, 1,3,5  и Заводская 12а г.Юрга</t>
  </si>
  <si>
    <t>20.17</t>
  </si>
  <si>
    <t>20.15</t>
  </si>
  <si>
    <t>20.14</t>
  </si>
  <si>
    <t>20.13</t>
  </si>
  <si>
    <t>20.11</t>
  </si>
  <si>
    <t>12-й квартирный ж.д. ул. Заводская 12а, Строительство КЛ10-0,06 КМ</t>
  </si>
  <si>
    <t>20.10</t>
  </si>
  <si>
    <t>12-й жилой дом, ул. Кирова, 3 Строительство КЛ10-0,12 КМ</t>
  </si>
  <si>
    <t>20.9</t>
  </si>
  <si>
    <t>24-й жилой дом по л. Кирова, 15, Строительство КЛ10-0,11 КМ,</t>
  </si>
  <si>
    <t>20.8</t>
  </si>
  <si>
    <t>Детский сад на 220 мест с бассейном, 4-микрорайон г. Юрга. Строительство КЛ10-0,1 КМ, КЛ0,4-0,9 КМ, КТП10-400КВА, 2 КТП10-400 КВА</t>
  </si>
  <si>
    <t>20.7</t>
  </si>
  <si>
    <t>Коттеджная застройка микрорайон "солнечный-2"(1-квартирные, 2-этажные) 15 домов, в границах улиц Краматорская, добролюбова и Лазо. Строительство ВЛ0,4-1 КМ, 2КТП-250КВА</t>
  </si>
  <si>
    <t>20.6</t>
  </si>
  <si>
    <t>36-квартирный, 3-подъездный жилой дом № 44/4 в 32 квартале по ул. Зеленой в г. Юрге. Строительство КЛ0,4-0,4 КМ</t>
  </si>
  <si>
    <t>20.5</t>
  </si>
  <si>
    <t>48-квартирный, 3-подъездный, 5-этажный жилой дом 1/3 блок "А" 3-микрорайон        г. Юрга. Строительство КЛ0,4-0,2 КМ</t>
  </si>
  <si>
    <t>20.4</t>
  </si>
  <si>
    <t>62-квартирный, 9-этажный 1 подъездный жилой дом №7.1/4 2-я очередь строительства 4-го микрорайона. Строительство КЛ0,4-0,69 КМ</t>
  </si>
  <si>
    <t>20.3</t>
  </si>
  <si>
    <t>129-квартирный, 5-подъездный, 5-9-этажный жилой дом в г. Юрге,квартал "Г-Д" 1-я очередь строительства: 4 подъезда 5-этажей 80 квартир. Строительство КЛ0,4-0,3 КМ</t>
  </si>
  <si>
    <t>20.2</t>
  </si>
  <si>
    <t>117-квартирный, 3-х подъездный, 9-этажный, жилой дом №32/4 блок "Б" в г. Юрге(2 этап) 2-я очередь Строительство КЛ0,4-0,8 КМ</t>
  </si>
  <si>
    <t>20.1</t>
  </si>
  <si>
    <t>Филиал" Энергосеть г. Юрга"</t>
  </si>
  <si>
    <t>19.4</t>
  </si>
  <si>
    <t>19.3</t>
  </si>
  <si>
    <t>Реконструкция школы-интернат под детский сад 50 мест, ул. Мира, пгт.Верх-Чебула, Чебулинский р-н, Кемеровская область. Строительство ВЛ10-0,5 КМ, КЛ0,4-0,05 КМ, КТП 10-400 КВА</t>
  </si>
  <si>
    <t>19.2</t>
  </si>
  <si>
    <t>25-квартирный 3-х этажный жилой дом, ул. Октябрьская, пгт.Верх-Чебула, Чебулинский р-н, Кемеровская область. Строительство ВЛ0,4-0,5 КМ</t>
  </si>
  <si>
    <t>19.1</t>
  </si>
  <si>
    <t>Филиал" Энергосеть Чебулинского района"</t>
  </si>
  <si>
    <t>"Сооружение линейное электротехническое: воздушная линия электропередая 0,4 кВ (ВЛ-0,4 кВ) от КТП № 28 до границы земельного участка спортивного комплекса по ул.Садовая, 9 в пгт.Тяжинский" (договор № 23/12 от 21.02.2012 г.)</t>
  </si>
  <si>
    <t>18.14</t>
  </si>
  <si>
    <t>"Сооружение линейное электротехническое: воздушная линия электропередая 10 кВ (ВЛ-10 кВ) от опоры № 48/3 Ф 10-10-С до КТП № 28 по ул.Красноармейская в пгт.Тяжинский" (договор № 23/12 от 21.02.2012 г.)</t>
  </si>
  <si>
    <t>18.13</t>
  </si>
  <si>
    <t>"Сооружение линейное электротехническое: воздушная линия электропередая 10 кВ (ВЛ-10 кВ) от опоры № 51 Ф 10-8-Р до КТП № 28 по ул.Красноармейская в пгт.Тяжинский" (договор № 23/12 от 21.02.2012 г.)</t>
  </si>
  <si>
    <t>18.12</t>
  </si>
  <si>
    <t>"Сооружение электротехническое: комплектная трансформаторная подстанция № 28 (КТП № 28, 2х160 кВа) по ул.Красноармейская в пгт.Тяжинская" (договор № 23/12 от 21.02.2012 г.)</t>
  </si>
  <si>
    <t>18.11</t>
  </si>
  <si>
    <t>Сооружение линейно электротехническое:  воздушная линия электропередач 0,4кВ (ВЛИ-0,4кВ) от ТП № 5 до ВРУ-0,4кВ нежилого помещения по ул.Ленина, 48 в пгт.Тяжинский" (договор № 1163/11 от 14.11.2011 г.)</t>
  </si>
  <si>
    <t>18.10</t>
  </si>
  <si>
    <t>18.9</t>
  </si>
  <si>
    <t>18.8</t>
  </si>
  <si>
    <t>18.7</t>
  </si>
  <si>
    <t>Роддом,ул.Октябрьская,2 п.г.т.Тяжинский Строительство КЛ0,4-0,4 КМ</t>
  </si>
  <si>
    <t>18.3</t>
  </si>
  <si>
    <t>36-квартирный жилой дом, ул Советская, 19 Строительство ВЛ10-0,5 КМ,ВЛ0,4-0,3КМ, КТП10-400КВА</t>
  </si>
  <si>
    <t>18.2</t>
  </si>
  <si>
    <t>Детский сад,ул.Октябрьская,11 п.г.т.Тяжинский Строительство ВЛ0,4-0,4КМ</t>
  </si>
  <si>
    <t>18.1</t>
  </si>
  <si>
    <t>Филиал" Энергосеть п.г.т. Тяжинский"</t>
  </si>
  <si>
    <t>ТП-73 (10/0,4/160) территория гаражной площадки № 2</t>
  </si>
  <si>
    <t>17.15</t>
  </si>
  <si>
    <t>ЛЭП-0,4 кВ от ТП-73 до ВРУ-0,4 гаражей гараж. площ. №2</t>
  </si>
  <si>
    <t>17.14</t>
  </si>
  <si>
    <t>Д 646/11 от 27.09.11 Р 132/11 от 12.07.2011 Двухцепная ВЛИ-0,4 кВ от ТП №21 до ВРУ-0,4 кВ жилого дома по ул. Революции, 27, г. Топки</t>
  </si>
  <si>
    <t>17.13</t>
  </si>
  <si>
    <t>Д 03/11-13/11 от 01.03.11 Р 101/11 от 08.06.2011 ЛЭП - 0,4 кВ от ТП № 48 до ВРУ-0,4 кВ гаражей гаражных площадок № 8</t>
  </si>
  <si>
    <t>17.12</t>
  </si>
  <si>
    <t>ТОП Д 901/11 12.09.11 Р 219/11 ЛЭП-10кВ от опоры № 8-6 ф.10-4"К" до границы зем.участка базовой станции по ул.Горная,1 г.Топки</t>
  </si>
  <si>
    <t>17.11</t>
  </si>
  <si>
    <t>ТОП Д 805/09 19.10.09 Р 28/10 ЛЭП-10 кВ от ТП-69 до квартала "А"(ул.Соборная) г.Топки</t>
  </si>
  <si>
    <t>17.10</t>
  </si>
  <si>
    <t>ТОП Д 805/09 19.10.09 Р 28/10 ВЛЭП 0,4 кВ в  квартале "А"(ул.Соборная) г.Топки</t>
  </si>
  <si>
    <t>17.9</t>
  </si>
  <si>
    <t>ТОП Д 77/10, 82/10, 84/10  01.07.10 Р 213/10 Линия электропередач 10кВ от КТПН-101 до проектируемой ТП-118</t>
  </si>
  <si>
    <t>17.8</t>
  </si>
  <si>
    <t>ТОП Д 77/10, 82/10, 84/10  01.07.10 Р 213/10 Линия электропередач 10кВ от КТП-83 до проектируемой ТП-118</t>
  </si>
  <si>
    <t>17.7</t>
  </si>
  <si>
    <t>ТОП Д 48/11, 50/11, 56/11, 47/11 Р 144/11 ЛЭП-0,4 кВ от ТП-63 до ВРУ-0,4 кВ гаражей гараж. площ. № 2а, 2б, 3в</t>
  </si>
  <si>
    <t>17.6</t>
  </si>
  <si>
    <t>ТОП Д 44/11 19.05.11 Р ЛЭП-0,4 кВ от ТП-63 до ВРУ-0,4 кВ территория гаражной площадки № 5</t>
  </si>
  <si>
    <t>17.5</t>
  </si>
  <si>
    <t>ТОП Д 1084/11 25.05.11 Р 252/11 ВЛИ-0,4кВ по существующим опорам ВЛ-0,4кВ от ТП № 24 до опоры на границе зем.участка ул.Горная,1 Г/З</t>
  </si>
  <si>
    <t>17.4</t>
  </si>
  <si>
    <t>Малоэтажная застройка, ул. Соборная, квартал "А" Строительство КЛ10-0,77 КМ, ВЛ10-8,52 КМ,ВЛ0,4-6,37 КМ, 4-2КТП10-250КВА</t>
  </si>
  <si>
    <t>17.3</t>
  </si>
  <si>
    <t>24-квартирный жилой дом №62, ул. Пионерская Строительство КЛ0,4-1 КМ</t>
  </si>
  <si>
    <t>17.2</t>
  </si>
  <si>
    <t>90-квартирный жилой дом №15, микрорайон "Солнечный", Кемеровской области. Строительство КЛ10-2 КМ, ВЛ10-0,5 КМ,КЛ0,4-1 КМ, 2 КТП10-250КВА</t>
  </si>
  <si>
    <t>17.1</t>
  </si>
  <si>
    <t>Филиал" Энергосеть г. Топки"</t>
  </si>
  <si>
    <t>Трансформаторная подстанция 10/0,4кВ(ТП,1*630кВА) по ул.Фрунзе</t>
  </si>
  <si>
    <t>16.21</t>
  </si>
  <si>
    <t>ЛЭП-10кВ от Ф-10-6-Т до РУ-10кВ проектируемой ТП 10/0,4кВ,1*630кВА ул.Фрунзе</t>
  </si>
  <si>
    <t>16.20</t>
  </si>
  <si>
    <t>КЛ-0,4кВ от РУ-0,4кВ ТП 10/0,4кВ,1*630кВА ул.Фрунзе и от РУ-0,4кВ ТП №К-37 ул.Фрунзе до ВРУ-0,4кВ стационара МУЗ "ЦРБ Тисульского района" ул.Октябрьская,22</t>
  </si>
  <si>
    <t>16.19</t>
  </si>
  <si>
    <t>КЛ-0,4кВ от РУ-0,4кВ ТП 10/0,4кВ,1*630кВА ул.Фрунзе и от РУ-0,4кВ ТП №К-37 ул.Фрунзе до ВРУ-0,4кВ районной поликлиники МУЗ "ЦРБ Тисульского района" ул.Октябрьская,22</t>
  </si>
  <si>
    <t>16.18</t>
  </si>
  <si>
    <t>Д 537/11 от 18.05.11 Р 129/11 от 12.07.2011ЛЭП-0,4кВ от ТП № К-31 до ВРУ-0,4кВ жилого дома по ул. Пушкина, 12А, пгт. Тисуль</t>
  </si>
  <si>
    <t>16.17</t>
  </si>
  <si>
    <t>Д 367/10 от 01.06.10 Р 156/12 от 05.06.2012,Р 187/10 от 12.10.2010 ЛЭП-0,4 кВ от ТП № К-81, 2х630 кВА до ВРУ-0,4 кВ жилого дома по ул. Трухницкого,4а</t>
  </si>
  <si>
    <t>16.16</t>
  </si>
  <si>
    <t>Д 301/11 от 19.04.11 Р 170/11 от 170 от 12.08.2011 (№98 от 31.05.11) ЛЭП-10кВ от опоры № 30 Ф-10-13-А до ТП № П-12 по ул. Стадионная пгт. Тисуль</t>
  </si>
  <si>
    <t>16.15</t>
  </si>
  <si>
    <t>16.14</t>
  </si>
  <si>
    <t>16.13</t>
  </si>
  <si>
    <t>16.10</t>
  </si>
  <si>
    <t>16.9</t>
  </si>
  <si>
    <t>16.8</t>
  </si>
  <si>
    <t>магазин, пгт.Тисуль, ул.Ленина, 68. Строительство КЛ0,4-0,22 КМ</t>
  </si>
  <si>
    <t>16.7</t>
  </si>
  <si>
    <t>торговый комплекс, пгт. Тисуль, ул. Ленина, 52. Строительство КЛ0,4-0,4 КМ</t>
  </si>
  <si>
    <t>16.6</t>
  </si>
  <si>
    <t>18-кв. жилой дом, пгт. Тисуль, ул.Октябрьская. 3. Строительство ВЛ10-0,75 КМ, КЛ0,4-0,12 КМ, 2 КТП-250 КВА</t>
  </si>
  <si>
    <t>16.5</t>
  </si>
  <si>
    <t>36-кв. жилой дом, пгт. Тисуль, ул.Трухницкого, 4 "А". Строительство КЛ0,4-0,1 КМ</t>
  </si>
  <si>
    <t>16.4</t>
  </si>
  <si>
    <t>16-кв. жилой дом, пгт.Тисуль, ул.Кирзаводская, 11 Строительство КЛ0,4-0,9 КМ</t>
  </si>
  <si>
    <t>16.3</t>
  </si>
  <si>
    <t>16-кв. жилой дом пгт.Тисуль, ул.Кирзаводская, 9 Строительство ВЛ10-2,12 КМ, КЛ0,4-0,08 КМ, 2 КТП-250 КВА</t>
  </si>
  <si>
    <t>16.2</t>
  </si>
  <si>
    <t>45-кв. жилой дом пгт.Тисуль, ул.Трухницкого, 8 "А" Строительство ВЛ10-0,32 КМ, КЛ0,4-0,12 КМ, 2 КТП-250 КВА</t>
  </si>
  <si>
    <t>16.1</t>
  </si>
  <si>
    <t xml:space="preserve">Филиал" Энергосеть Тисульского района" </t>
  </si>
  <si>
    <t>ВЛ 6 кВ от ТП-9 п. Каз, Токарева, 4 (от ЗТП216 до КТП204)</t>
  </si>
  <si>
    <t>15.61</t>
  </si>
  <si>
    <t>ЛЭП-6кВ от ВЛ-6кВ Ф-6-3 "Фильтровальная станция" до РУ-6кВ КТП №64 в Таштагол</t>
  </si>
  <si>
    <t>15.60</t>
  </si>
  <si>
    <t>КТП №64 в Таштагол</t>
  </si>
  <si>
    <t>15.59</t>
  </si>
  <si>
    <t>КЛЭП-0,4кВ от КТП №64 до ВРУ-0,4кВ по ул.Садовая 50а в г.Ташатгол</t>
  </si>
  <si>
    <t>15.58</t>
  </si>
  <si>
    <t>Трансформаторная подстанция КТП-6/0,4кВ"Фристайл" г.Зеленая пгт Шерегеш</t>
  </si>
  <si>
    <t>15.57</t>
  </si>
  <si>
    <t>ЛЭП-0,4кВ от ТП-"Таежная" до ВРУ-0,4кВ жилых домов по ул.Таежная</t>
  </si>
  <si>
    <t>15.56</t>
  </si>
  <si>
    <t>ЛЭП-6 кВ от ТП №20 до ТП № 418 (28) пгт. Мундыбаш</t>
  </si>
  <si>
    <t>15.55</t>
  </si>
  <si>
    <t>ЛЭП-0,4 кВ от ТП № 417 (27) до ВРУ больницы пгт. Мундыбаш</t>
  </si>
  <si>
    <t>15.54</t>
  </si>
  <si>
    <t>Трансформаторная подстанция(ТП-6/0,4кВ) по ул.Строителей,пгт Темиртау</t>
  </si>
  <si>
    <t>15.53</t>
  </si>
  <si>
    <t>ЛЭП-0,4кВ от трансформаторной подстанции(ТП-6/0,4кВ) по ул.Строителей,пгт Темиртау до РУ-0,4кВ ж/д по ул.Строителей,58а</t>
  </si>
  <si>
    <t>15.52</t>
  </si>
  <si>
    <t>Трансформаторная подстанция КТП-6/0,4кВ №601 "Дальняя Каменушка"по ул.Дальняя Каменушка г.Таштагол</t>
  </si>
  <si>
    <t>15.51</t>
  </si>
  <si>
    <t>ЛЭП-0,4кВ от РУ-0,4кВ ТП "7-й квартал" до ВРУ-0,4кВ жилого дома №20/1</t>
  </si>
  <si>
    <t>15.50</t>
  </si>
  <si>
    <t>Двухтрансформаторная подстанция(ТП-6/0,4кВ)по ул.Дзержинского,пгт Шерегеш</t>
  </si>
  <si>
    <t>15.49</t>
  </si>
  <si>
    <t>ЛЭП-0,4кВ от опоры № 18 ВЛ-0,4кВ по ул.Станционная до границы земельного участка по ул.Линейная,д. № 18,п.Чугунаш с использованием существующих опор</t>
  </si>
  <si>
    <t>15.48</t>
  </si>
  <si>
    <t xml:space="preserve">ЛЭП-0,4кВ от РУ-0,4 КТП-6/0,4кВ №321"Центральная" до границы земельного участка продовольственного магазина ул.Центральная,19б Темиртау </t>
  </si>
  <si>
    <t>15.47</t>
  </si>
  <si>
    <t>Трансформаторная подстанция(ТП 6/0,4кВ № 602"Автомастерская") ул.Горького,г.Таштагол</t>
  </si>
  <si>
    <t>15.46</t>
  </si>
  <si>
    <t>ЛЭП-6кВ от опоры №7 Ф-6-45"Хлебокомбинат" до РУ-6кВ трансформаторной подстанции ТП 6/0,4 № 602 "Автомастерская"ул.Горького г.Таштагол</t>
  </si>
  <si>
    <t>15.45</t>
  </si>
  <si>
    <t>ВЛ-0,4кВ от ТП-92 по ул. Логовая 7, г.Таштагол</t>
  </si>
  <si>
    <t>15.44</t>
  </si>
  <si>
    <t>Д 905/11 от 13.09.11 Р 234/11 от 14.11.2011 ВКЛЭП-0,4 кВ от ВЛ-0,4 кВ МТП № 409 до ВРУ- 0,4кВ ул. Рабочая, 1, 2, и 3 в п.г.т. Мундыбаш</t>
  </si>
  <si>
    <t>15.43</t>
  </si>
  <si>
    <t>Д 766/11 от 02.08.11 Р 205/11 от 14.09.2011 Трансформаторная подстанция "Центр Сноуборда" по ул. Скворцова 42 в г. Таштагол</t>
  </si>
  <si>
    <t>15.42</t>
  </si>
  <si>
    <t>Д 722/11 от 18.07.11 Р 184/11 от от 25.08.2011 ЛЭП-0,4 кВ от ЦРП-3 «Нижняя» до ресторана - пиццерия Фристайл - 3</t>
  </si>
  <si>
    <t>15.41</t>
  </si>
  <si>
    <t>Д 444/11 Стадион "Горняк" судейская, тренерская, наруж освещение</t>
  </si>
  <si>
    <t>15.40</t>
  </si>
  <si>
    <t>Д 439/11 Р 177/11 ЛЭП-0,4 кВ от ТП-306 до ВРУ-0,4 кВ торгового центра по ул. Центральная</t>
  </si>
  <si>
    <t>15.39</t>
  </si>
  <si>
    <t>Д 412/11 от 18.04.11 Р 104/11 от 15.06.2011 КЛ-0,4 кВ от РУ-0,4кВ ТП-130 до ВРУ-0,4кВ торгового центра по ул. Дзержинского в пгт. Шерегеш</t>
  </si>
  <si>
    <t>15.38</t>
  </si>
  <si>
    <t>Д 34/12 от 23.03.12 Р 129/12 от 03.05.2012 ЛЭП-6кВ от РУ-6кВ ЦРП-4"Верхняя" до РУ-6кВ КТП-6/0,4кВ "Фристайл" г.Зеленая пгт Шерегеш</t>
  </si>
  <si>
    <t>15.37</t>
  </si>
  <si>
    <t>Д 288/10 от 29.10.10 Р 222/10 от 22.11.2010 ЛЭП-6кВ от Ф 6-1 П/ст 110/35/6кВ Шерегеш-1 до ТП "Таежная"</t>
  </si>
  <si>
    <t>15.36</t>
  </si>
  <si>
    <t>Д 28/12 от 12.03.12 Р 128/12 от 03.05.2012 Трансформаторная подстанция МТП-6/0,4кВ"Телестанция" пгт Шерегеш</t>
  </si>
  <si>
    <t>15.35</t>
  </si>
  <si>
    <t>Д 199/11 от 16.03.11 Р 58/11 от 29.03.2011 ЛЭП-0,4 кВ от ТП № 418 (28) до ВРУ больницы пгт. Мундыбаш</t>
  </si>
  <si>
    <t>15.34</t>
  </si>
  <si>
    <t>Д 16-73/12 от 16.04.12 Р 161/12 от 13.06.2012 Трансформаторная подстанция(ТП-6/0,4кВ) по ул.Энгельса г.Таштагол</t>
  </si>
  <si>
    <t>15.33</t>
  </si>
  <si>
    <t>Д 16-73/12 от 16.04.12 Р 161/12 от 13.06.2012 ЛЭП-6кВ от оп.№ 11 Ф-6-46 "Ключевой"(ПС 110/35/6кВ"Таштагольская)до РУ-6кВ ТП-6/0,4кВ по ул.Энгельса г.Таштагол</t>
  </si>
  <si>
    <t>15.32</t>
  </si>
  <si>
    <t>Д 16-125/12 от 16.04.12 Р 162/12 от 13.06.2012 ЛЭП-0,4кВ от РУ-0,4кВ МТП-44 6/0,4кВ"Чушла" до границы зем.уч. по ул.Садовая,1"б" п.Чушла,Таштагольского района</t>
  </si>
  <si>
    <t>15.31</t>
  </si>
  <si>
    <t>Д 1098/11 от 31.10.11 Р 44/12 от 31.01.2012 ЛЭП-0,4кВ от опоры у дома №11 существующей ВЛ-0,4кВ по ул.Артема(РУ-0,4кВ,ТП №104) до ВРУ-0,4кВ жилого дома по ул.Артема,13</t>
  </si>
  <si>
    <t>15.30</t>
  </si>
  <si>
    <t>Д 1098/11 от 31.10.11 Р 44/12 от 31.01.2012 ЛЭП-0,4кВ от опоры №24 существующей ВЛ-0,4кВ по ул.Кошевого(РУ-0,4кВ,ТП №101) до ВРУ-0,4кВ жилого дома по ул.Артема,13</t>
  </si>
  <si>
    <t>15.29</t>
  </si>
  <si>
    <t>Д 1097/11 от 28.10.11 Р 45/12 от 31.01.2012 ЛЭП-0,4кВ от РУ-0,4кВ КТП-136 6/0,4кВ "1-ый ключ" до границы зем.уч-ка кафе по ул.Гагарина,31 пгт Шерегеш</t>
  </si>
  <si>
    <t>15.28</t>
  </si>
  <si>
    <t>Д 1021/10 от 27.12.10 Р 39/11 от 01.03.2011 ЛЭП-6 кВ от Ф-6-6 "Спорткомплекс" до ТП-6/0,4 кВ  "Гостиница Тельбес</t>
  </si>
  <si>
    <t>15.27</t>
  </si>
  <si>
    <t>Д 049/12 от 12.03.12 Р 106/12 от 20.04.2012 ЛЭП-0,4кВ от ВЛ-0,4кВ в районе жилого дома №4 по ул.Г.Тропинина до границы земельного участка по ул.Г.Тропинина,п.Якунинск,Таштагольского района</t>
  </si>
  <si>
    <t>15.26</t>
  </si>
  <si>
    <t>Д  329/11 от 03.10.11 Р 75/12 от 13.03.2012 Трансформаторная подстанция (ТП-6/0,4кВ "Заречная")по ул.Заречная,пгт Шерегеш</t>
  </si>
  <si>
    <t>15.25</t>
  </si>
  <si>
    <t>Д  329/11 от 03.10.11 Р 75/12 от 13.03.2012 ЛЭП-6кВ от ТП-132 6/0,4кВ "Юбилейная" до ТП-6/0,4кВ "Заречная" по ул.Заречная,пгт Шерегеш</t>
  </si>
  <si>
    <t>15.24</t>
  </si>
  <si>
    <t xml:space="preserve">Д  329/11 от 03.10.11 Р 75/12 от 13.03.2012 ЛЭП-0,4кВ от РУ-0,4 ТП-6/0,4кВ "Заречная" до границы земельного участка по ул.Заречная,д.№ 8 пгт Шерегеш </t>
  </si>
  <si>
    <t>15.23</t>
  </si>
  <si>
    <t>ТШТ Д 908/11 13.09.11 Р 223/11 ЛЭП-0,4 кВ от РУ-0,4 кВ ТП-19 до ВРУ-0,4 кВ детского сада по ул. Ленина, 9 в г. Таштогол</t>
  </si>
  <si>
    <t>15.22</t>
  </si>
  <si>
    <t>ТШТ Д 858/10 08.11.10 Р 246/10 Трансформаторная подстанция 6/0,4 кВ «1-й ключ» зона отдыха Мустаг (ТП 6/0,4 – «1-й ключ» зона отдыха  Мустаг)</t>
  </si>
  <si>
    <t>15.21</t>
  </si>
  <si>
    <t>ТШТ Д 845/10 02.11.10 Р 172/10 ЛЭП-0,4 кВ от РУ-0,4кВ ТП-321 до ВРУ-0,4кВ жилого дома по ул. Центральная 22</t>
  </si>
  <si>
    <t>15.20</t>
  </si>
  <si>
    <t>ТШТ Д 845/10  02.11.10 Р 172/10 ЛЭП-6кВ Ф-6-7 "Д" (ПС 110/35/6 кВ "Темиртауская) до ТП-321</t>
  </si>
  <si>
    <t>15.19</t>
  </si>
  <si>
    <t>ТШТ Д 81/11 14.02.11 Р 42/11 ЛЭП-0,4 кВ от КТП- 41 «Диспетчерская АТП» до ВРУ ж/дома, ул. Ленина 26 А в г. Таштагол</t>
  </si>
  <si>
    <t>15.18</t>
  </si>
  <si>
    <t>ТШТ Д 81/11 14.02.11 Р 42/11 ЛЭП-0,4 кВ от ВЛ-0,4 кВ ТП- 27 «Ленина» до ВРУ ж/дома, ул. Ленина 26 А в г. Таштагол</t>
  </si>
  <si>
    <t>15.17</t>
  </si>
  <si>
    <t>ТШТ Д 636/11 23.06.11 Р 133/11 ЛЭП-0,4кВ от РУ-0,4кВ МТП-102 до ВРУ-0,4 ж/дома по ул.Школьная,16 г.Таштагол</t>
  </si>
  <si>
    <t>15.16</t>
  </si>
  <si>
    <t>ТШТ Д 445/11 21.04.11 Р 116/11 Трансформаторная подстанция «Кемпинг» (ТП «Кемпинг»)</t>
  </si>
  <si>
    <t>15.15</t>
  </si>
  <si>
    <t>ТШТ Д 177/11 14.03.11 Р 51/11 ЛЭП-0,4кВ от РУ-0,4кВ ТП-417(27) до ВРУ-0,4кВ  жилого дома по ул.Кобалевского 3, п.Мун</t>
  </si>
  <si>
    <t>15.14</t>
  </si>
  <si>
    <t>ТШТ Д 1264/11 28.11.11 Р 53/12 Двухцепная ЛЭП-6кВ от РУ-6кВ ЦРП-4 до РУ-6кВ двухтрансф.подстанции(ТП-6/0,4"Турист-я")ул.Турист-я,г.Зеленая, пгтШерегеш</t>
  </si>
  <si>
    <t>15.13</t>
  </si>
  <si>
    <t>ТШТ Д 1264/11 28.11.11 Р 53/12 Двухтрансформаторная подстанция(ТП-6/0,4кВ "Туристическая") по ул.Туристическая,г.Зеленая,пгт Шерегеш</t>
  </si>
  <si>
    <t>15.12</t>
  </si>
  <si>
    <t>ТШТ Д 1105/10 31.12.10 Р 68/11 ЛЭП-0,4 кВ от ТП-6/0,4 "Гостиница Тельбес"  до ВРУ гостиницы  по ул. Весенняя, 41 в пгт. Шерегеш</t>
  </si>
  <si>
    <t>15.11</t>
  </si>
  <si>
    <t>ТШТ Д 1021/10 27.12.10 Р 39/11 ТП-6/0,4 кВ "Гостиница Тельбес"</t>
  </si>
  <si>
    <t>15.10</t>
  </si>
  <si>
    <t>ТШТ Д 1021/10 27.12.10 Р 39/11 ЛЭП-0,4 кВ от ТП-6/0,4 "Гостиница Тельбес"  до ВРУ гостиницы "Тельбес", Весенняя, 25а в пгт. Шерегеш</t>
  </si>
  <si>
    <t>15.9</t>
  </si>
  <si>
    <t>ТШТ Д 1021/10 27.12.10 Р 39/11ЛЭП-6 кВ от Ф-6-43 "Насосная" до ТП-6/0,4 кВ  "Гостиница Тельбес</t>
  </si>
  <si>
    <t>15.8</t>
  </si>
  <si>
    <t>Общежитие на 130 мест, г. Таштагол, ул. Калинина Строительство ВЛ10-0,4 КМ, КЛ0,4-0,52 КМ, ВЛ0,4-0,5 КМ</t>
  </si>
  <si>
    <t>15.7</t>
  </si>
  <si>
    <t>Два мансардных этажа, пгт. Шерегеш, ул. Советская, д № 10, 11 Строительство ВЛ10-0,35 КМ, КЛ0,4-0,12 КМ, ВЛ0,4-0,36 КМ</t>
  </si>
  <si>
    <t>15.6</t>
  </si>
  <si>
    <t>два 4-х квартирных дома, пгт. Каз, ул. Токарева Строительство  ВЛ10-0,7 КМ, КЛ0,4-0,69 КМ, ВЛ0,4-0,4 КМ</t>
  </si>
  <si>
    <t>15.5</t>
  </si>
  <si>
    <t>Четыре 4-х квартирных дома, пгт. Мундыбаш, ул. Рабочая Строительство КЛ0,4-0,45 КМ, К-42-10-630 КВА</t>
  </si>
  <si>
    <t>15.4</t>
  </si>
  <si>
    <t>24-квартирный жилой дом, г. Таштагол, ул. Артема, 13 Строительство  ВЛ10-1 КМ, КЛ0,4-0,4 КМ, ВЛ0,4-0,4 КМ</t>
  </si>
  <si>
    <t>15.3</t>
  </si>
  <si>
    <t>21-квартирный жилой дом, г. Таштагол, ул. Нестерова, 26 Строительство  ВЛ10-0,5 КМ, КЛ0,4-0,12 КМ, КТП10-400 КВА</t>
  </si>
  <si>
    <t>15.2</t>
  </si>
  <si>
    <t>две блок-секции на 69 квартир в 109-кв. доме, пгт Шерегеш, ул. Дзержинского, 20/1 Строительство ВЛ10-0,5 КМ, КЛ0,4-0,15 КМ, К-42-630 КВА</t>
  </si>
  <si>
    <t>15.1</t>
  </si>
  <si>
    <t>Филиал" Энергосеть г. Таштагол"</t>
  </si>
  <si>
    <t>КЛ-0,4кВ от ТП №116 до ВРУ-0,4кВ детского сада по ул.Мира,3б г.Тайга</t>
  </si>
  <si>
    <t>14.15</t>
  </si>
  <si>
    <t>ТАЙ Д 781/11 04.08.11 Р 239/11 ВЛИ-0,4кВ от опоры №7 ТП №54 до опоры на границе земельн.уч ж/д по ул Советская, 238</t>
  </si>
  <si>
    <t>14.14</t>
  </si>
  <si>
    <t>ТАЙ Д 781/11 04.08.11 Р 239/11 ВЛ-0,4кВ по существующим опорам от ТП №54 до опоры №7 по ул.Советская г.Тайга</t>
  </si>
  <si>
    <t>14.13</t>
  </si>
  <si>
    <t>ТАЙ Д 780/11 04.08.11 Р 180/11 Кабельная ЛЭП-0,4 кВ от КТП № 35 до Дома культуры по пр. Кирова, 1 в г. Тайга</t>
  </si>
  <si>
    <t>14.12</t>
  </si>
  <si>
    <t>ТАЙ Д 153/11 03.03.11 Р 87/11 ВЛИ-0,4 кВ от КТП № 35 до жилых домов по ул. 40 лет Октября, 9 и 11, г. Тайга</t>
  </si>
  <si>
    <t>14.11</t>
  </si>
  <si>
    <t>Детский сад на 110 мест в квартале "№3 Строительство КЛ0,4-0,5 КМ</t>
  </si>
  <si>
    <t>14.10</t>
  </si>
  <si>
    <t>Расширение детского сада №54 Строительство КЛ0,4-0,6 КМ, ВЛ0,4-0,34 КМ</t>
  </si>
  <si>
    <t>14.9</t>
  </si>
  <si>
    <t>Капитальный ремонт ДК им. Ленина Строительство КЛ0,4-0,5 КМ, ВЛ0,4-0,34 КМ</t>
  </si>
  <si>
    <t>14.8</t>
  </si>
  <si>
    <t>85-ти квартирный жилой дом по ул. Мира, 5А, квартал №3 Строительство КЛ0,4-0,5 КМ</t>
  </si>
  <si>
    <t>14.7</t>
  </si>
  <si>
    <t>ЦТП №9 по ул.Раздольная Строительство КЛ10-0,2 КМ, ВЛ10-1,5 КМ, ВЛ0,4-0,7 КМ, 2КТП10-250 КВА</t>
  </si>
  <si>
    <t>14.6</t>
  </si>
  <si>
    <t>Малоэтажное строительство в районе ул. Раздольная Строительство КЛ10-0,6 КМ, ВЛ10-1,5 КМ, ВЛ0,4-2 КМ, 2КТП10-250 КВА</t>
  </si>
  <si>
    <t>14.5</t>
  </si>
  <si>
    <t>27 квартирный жилой дом в п.Таежный Строительство ВЛ0,4-0,5 КМ</t>
  </si>
  <si>
    <t>14.4</t>
  </si>
  <si>
    <t>27 квартирный жилой дом по ул.Советская, 234 Строительство ВЛ0,4-0,4 КМ</t>
  </si>
  <si>
    <t>14.3</t>
  </si>
  <si>
    <t>27 квартирный жилой дом по ул.Советская, 238 Строительство ВЛ0,4-0,4 КВА</t>
  </si>
  <si>
    <t>14.2</t>
  </si>
  <si>
    <t>24 квартирный жилой дом, квартал "А" №5Б Строительство ВЛ10-0,5 КМ, ВЛ0,4-0,06 КМ</t>
  </si>
  <si>
    <t>14.1</t>
  </si>
  <si>
    <t xml:space="preserve">Филиал" Энергосеть г. Тайга" </t>
  </si>
  <si>
    <t xml:space="preserve"> ЛЭП-0,4кВ от ТП №45 до границы земельного участка АЗС №15,ул.Комарова,111 пгт Промышленная</t>
  </si>
  <si>
    <t>13.18</t>
  </si>
  <si>
    <t>ВЛ-0,4кВ от РУ-0,4кВ ТП №50 до границы зем.участка по ул.Н.Островского,14 с испол.сущ.опор,пгт Промышленная</t>
  </si>
  <si>
    <t>13.17</t>
  </si>
  <si>
    <t>ТП №056  в пгт. Промышленная</t>
  </si>
  <si>
    <t>13.16</t>
  </si>
  <si>
    <t>ЛЭП-10кВ от ВЛ-10кВ Ф-10-13-К до ТП №056 пгт.Промышленная</t>
  </si>
  <si>
    <t>13.15</t>
  </si>
  <si>
    <t>ЛЭП-0,4кВ от ТП №056 до ВРУ-0,4кВ жилых домов в пгт.Промышленная</t>
  </si>
  <si>
    <t>13.14</t>
  </si>
  <si>
    <t>Д 96/11 от 17.02.11 Р 256/11 от от 12.12.2011 ВЛЭП-0,4 кВ от РУ-0,4 кВ ТП № 122 до ВРУ жилого дома № 12, микрорайон «Озерный», пгт. Промышленная</t>
  </si>
  <si>
    <t>13.13</t>
  </si>
  <si>
    <t>Д 630/11 от 23.06.11 Р 201/11 от от 14.09.2011 ВЛ-0,4кВ от РУ-0,4кВ ТП №76 по опорам ВЛ-10кВ Ф-10-6П с опоры №125 до опоры №130 пгт Промышленная</t>
  </si>
  <si>
    <t>13.12</t>
  </si>
  <si>
    <t>Д 1011/11 06.10.10 Р 251/11 от 05.12.2011 ВЛИ-0,4кВ по сущ.опорам ВЛИ-0,4кВ от ТП №22 до ВРУ-0,4кВ,расп.на фасаде магазина ул.П.Осипенко,2б</t>
  </si>
  <si>
    <t>13.11</t>
  </si>
  <si>
    <t>ПРМ Д 76/11 10.02.11 Р 105/11 МТП № 77 в пгт. Промышленная</t>
  </si>
  <si>
    <t>13.10</t>
  </si>
  <si>
    <t>ПРМ Д 76/11 10.02.11 Р 105/11 ВЛИ-0,4 кВ от МТП № 77 до ВРУ-0,4кВ здания ГУ ЦЗН по ул. Островского, 68 в пгт. Промышленная</t>
  </si>
  <si>
    <t>13.9</t>
  </si>
  <si>
    <t>ПРМ Д 630/11 23.06.11 Р 201/11 ЛЭП-0,4кВ от ВЛ-0,4кВ ТП №76 до границы зем.участка по ул.Камыслинская,70 пгт Промышленная</t>
  </si>
  <si>
    <t>13.8</t>
  </si>
  <si>
    <t>ПРМ Д 212/11 16.03.11 Р 100/11 ЛЭП-0,4кВ от ТП № 80 до РУ-0,4кВ производственного здания по ул. Механическая, 4 в пгт. Промышленная</t>
  </si>
  <si>
    <t>13.7</t>
  </si>
  <si>
    <t>ПРМ Д 197/11 16.03.11 Р 1/11 ЛЭП-10кВ от ВЛ-10кВ Ф-10-7-РП до ТП № 056</t>
  </si>
  <si>
    <t>13.6</t>
  </si>
  <si>
    <t>30-квартирный жилой дом ,  ул.Коммунистическая, 9 Строительство ВЛ10-0,4, КЛ0,4-0,5 КМ, 2КТП-250 КВА</t>
  </si>
  <si>
    <t>13.5</t>
  </si>
  <si>
    <t>30-квартирный жилой дом ,  ул.Тельмана, 12 Строительство ВЛ10-0,7 КМ, КЛ0,4-0,9, КТП10-400</t>
  </si>
  <si>
    <t>13.4</t>
  </si>
  <si>
    <t>40-квартирный жилой дом ,  ул.Тельмана,13б Строительство КЛ0,4-0,3 КМ</t>
  </si>
  <si>
    <t>13.3</t>
  </si>
  <si>
    <t>40-квартирный жилой дом ,  ул.Тельмана,13а Строительство КЛ0,4-0,3 КМ</t>
  </si>
  <si>
    <t>13.2</t>
  </si>
  <si>
    <t>63-квартирный жилой дом, ул. Коммунистическая, 15 Строительство ВЛ10-0,8 КМ, КЛ0,4-0,15 КМ, 2КТП-250КВА</t>
  </si>
  <si>
    <t>13.1</t>
  </si>
  <si>
    <t>Филиал "Энергосеть р.п.Промышленная "</t>
  </si>
  <si>
    <t>Д613/11 16.06.11 Р178 22.08.11 Трансформаторная подстанция 10/0,4кВ ТП778</t>
  </si>
  <si>
    <t>12.63</t>
  </si>
  <si>
    <t>Д613/11 16.06.11 Р178 22.08.11 Трансформаторная подстанция 10/0,4кВ ТП777</t>
  </si>
  <si>
    <t>12.62</t>
  </si>
  <si>
    <t>Д1378/11 Р24 ТП-781"Гаражи 9 мкр"</t>
  </si>
  <si>
    <t>12.61</t>
  </si>
  <si>
    <t>Д01-57/12 12.04.11 Р187 27.06.12 ТП-780 10/0,4кВ "Лента-2"</t>
  </si>
  <si>
    <t>12.60</t>
  </si>
  <si>
    <t>Д01-57/12 12.04.11 Р187 27.06.12 ТП-779 10/0,4кВ "Лента-1"</t>
  </si>
  <si>
    <t>12.59</t>
  </si>
  <si>
    <t>Д386/10 Р110 ТП207 ул.Гурьевская г.Прокопьевск</t>
  </si>
  <si>
    <t>12.58</t>
  </si>
  <si>
    <t>Д594/11 Р152 ТП-605 6/0,4кВ "Втормет"</t>
  </si>
  <si>
    <t>12.57</t>
  </si>
  <si>
    <t>Д09-118/11 27.07.11 Р265  ТП-452 пер.Проспектный</t>
  </si>
  <si>
    <t>12.56</t>
  </si>
  <si>
    <t>Д09-095/11 Р03 ТП 10/0,4кВ ТП-766 "ул.Соборная"</t>
  </si>
  <si>
    <t>12.55</t>
  </si>
  <si>
    <t>Д09-019/12 31.01.12 Р70 ТП-765 10/0,4кВ"ул.Соборная-2"</t>
  </si>
  <si>
    <t>12.54</t>
  </si>
  <si>
    <t>ЛЭП6кВ от ф.6-8-Я ПС№31доТП207 ул.Гурьевская</t>
  </si>
  <si>
    <t>12.53</t>
  </si>
  <si>
    <t>Д613/11 16.06.11 Р178 22.08.11 ЛЭП-10кВ от ВЛ-10 ф.10-4-Б,10-24-Б до ТП-777,ТП-778</t>
  </si>
  <si>
    <t>12.52</t>
  </si>
  <si>
    <t>Д1378/11 22.12.11   ЛЭП-10кВ от опоры №90 ф.10-23-С до ТП-781</t>
  </si>
  <si>
    <t>12.51</t>
  </si>
  <si>
    <t>Д01-57/12 12.04.11 Р187 27.06.12 ЛЭП-10кВ от опоры18 ф.6,16 с РП-17 до ТП-779,ТП-780</t>
  </si>
  <si>
    <t>12.50</t>
  </si>
  <si>
    <t>Д106/11 Р108 ЛЭП 6кВ от Ф.6-4-Д ПС Юго-Западная до ТП-416</t>
  </si>
  <si>
    <t>12.49</t>
  </si>
  <si>
    <t>Д09-118/11 27.07.11 Р265 ЛЭП- 6/0,4кВ ф.22 с п/с №10 до ТП-452</t>
  </si>
  <si>
    <t>12.48</t>
  </si>
  <si>
    <t>Д09-095/11 Р03 ЛЭП-10кВ от ВЛ-10 ф.10-4-Б до ТП-766 "ул.Соборная"</t>
  </si>
  <si>
    <t>12.47</t>
  </si>
  <si>
    <t>Д09-019/12 31.01.12 Р70  ЛЭП-10кВ от ф.10-4-Б до ТП-765</t>
  </si>
  <si>
    <t>12.46</t>
  </si>
  <si>
    <t>Д305/11 13.04.11 Р147 27.07.11 ЛЭП-0,4кВ от ТП-705 до ВРУ-0,4кВ магазин г. Прокопьевск</t>
  </si>
  <si>
    <t>12.45</t>
  </si>
  <si>
    <t>Д773/11 03.08.11 Р02 ЛЭП-0,4кВ от ТП-727 до ВРУ-0,4кВ жилого дома,ул.Есенина,94</t>
  </si>
  <si>
    <t>12.44</t>
  </si>
  <si>
    <t>Д959/11 27.09.11  ЛЭП-0,4кВ от ТП-654 до фасада помещ.ул.Союзная,74 ООО ПКФ"Мария Ра"</t>
  </si>
  <si>
    <t>12.43</t>
  </si>
  <si>
    <t>Д408/11 14.04.11 Р121 27.06.11 ЛЭП-0,4кВ от ТП-318 до гр.зем.уч.АЗС ул.Пионерская</t>
  </si>
  <si>
    <t>12.42</t>
  </si>
  <si>
    <t>Д17/12 Р132 ЛЭП-0,4кВ от ТП-514 до ВРУ жилого дома пр.Гагарина</t>
  </si>
  <si>
    <t>12.41</t>
  </si>
  <si>
    <t>Д1378/11 22.12.11 Р24 ЛЭП-0,4кВ от ТП-781 до гаража мкр.9,секция 4,гараж №12</t>
  </si>
  <si>
    <t>12.40</t>
  </si>
  <si>
    <t>Д1043/11 13.10.11 Р38  ЛЭП-0,4кВ от ТП-310 до маг.по ул.Захаренко,3.</t>
  </si>
  <si>
    <t>12.39</t>
  </si>
  <si>
    <t>Д09-033/12 29.02.12 ЛЭП-0,4кВ от ТП-542 до гаража в р-не Дом книги,Малахова Е,И,</t>
  </si>
  <si>
    <t>12.38</t>
  </si>
  <si>
    <t>Д09-006/12 13.01.12 ЛЭП-0,4кВ от ТП-743 до нежилого помещ.по ул.Крупская,18</t>
  </si>
  <si>
    <t>12.37</t>
  </si>
  <si>
    <t>Д01-32/12 от 12.03.12 ЛЭП-0,4кВ от ТП-762 до маг.27,5м.от АЗС по ул.Ноградской 40,Плотницина О.А.</t>
  </si>
  <si>
    <t>12.36</t>
  </si>
  <si>
    <t>Д958/11 Р  ООО"Столовая Ягодка" ЛЭП-0,4кВ от ТП-661 до границы зем.участка ул.Горбунова,5</t>
  </si>
  <si>
    <t>12.35</t>
  </si>
  <si>
    <t>Д956/11 Р40 ЛЭП-0,4кВ от ТП-124 до фасада помещения 1Пул.Космонавта Волынова,11Б</t>
  </si>
  <si>
    <t>12.34</t>
  </si>
  <si>
    <t>Д907/11 27.09.11 Р52 03.02.12 ЛЭП-0,4кВ от концевой опоры до фасада здания по ул.Гагарина,35</t>
  </si>
  <si>
    <t>12.33</t>
  </si>
  <si>
    <t>Д768/11 Р42 ЛЭП-0,4кВ с использ-ем сущест-их опор отТП-310 до гр-цы зем.уч-ка АЗС по ул.Захаренко.</t>
  </si>
  <si>
    <t>12.32</t>
  </si>
  <si>
    <t>Д1324/11 Р КЛ-0,4кВот ТП-716 до центра сокращенного пребывания детей ул.Есенина,50</t>
  </si>
  <si>
    <t>12.31</t>
  </si>
  <si>
    <t>Д1241/11 Р39 ЛЭП-0,4кВ с использ.опор от ТП-540 до границы зем.уч.,ул.Ноградская,34</t>
  </si>
  <si>
    <t>12.30</t>
  </si>
  <si>
    <t>Д1164/ 10.11.11Р41 ЛЭП-0,4кВ от опоры№8 ЛЭП-0,4кВ от ТП-275 до гр. зем.уч. торг.ком.ул.Черниговская</t>
  </si>
  <si>
    <t>12.29</t>
  </si>
  <si>
    <t>Д09-43/   от 26.02.12 ЛЭП-0,4кВ от ТП-961 до жд ул.2я Курганова,7, Бурко А.М.,</t>
  </si>
  <si>
    <t>12.28</t>
  </si>
  <si>
    <t>Д09-210/11 Р  ЛЭП 0,4кВ от ТП-519 ул.Ноградская,18</t>
  </si>
  <si>
    <t>12.27</t>
  </si>
  <si>
    <t>Д09-192/11 от 14.11.11 ЛЭП-0,4кВ от опоры ВЛ-0,4кВ от ТП-949до жд ул.Шестая,95, Богославский</t>
  </si>
  <si>
    <t>12.26</t>
  </si>
  <si>
    <t xml:space="preserve">Д09-173/11 от 14.10.11 ЛЭП-0,4кВ от ТП-591 до БС ул.Подольская,14 корпус 2, ОАО"Вымпел коммуникации" </t>
  </si>
  <si>
    <t>12.25</t>
  </si>
  <si>
    <t>Д09-168/11 от 06.10.11 ЛЭП-0,4кВ от ТП-554 до жилого дома пер.Новый,18</t>
  </si>
  <si>
    <t>12.24</t>
  </si>
  <si>
    <t>Д09-159/11 Р ЛЭП-0,4кВ от ТП-576 до границы зем.уч ра-н.п/ст Тырг-ой секция №1,гараж №11,Кривов А.Я.</t>
  </si>
  <si>
    <t>12.23</t>
  </si>
  <si>
    <t>Д09-151/11 от 29.09.11ЛЭП-04кВ от ТП-108 до магазина ул. Волгоградская 37, Бахтин</t>
  </si>
  <si>
    <t>12.22</t>
  </si>
  <si>
    <t>Д09-149/11 Р ЛЭП-0,4кВ от ВЛ-0,4кВ ТП-106 до магазина по ул.Волгоградская,14А</t>
  </si>
  <si>
    <t>12.21</t>
  </si>
  <si>
    <t>Д09-118/11 27.07.11 Р265 ЛЭП-0,4кВ от ТП-452 до фасада нежилого помещения пер.Проспектный,1А</t>
  </si>
  <si>
    <t>12.20</t>
  </si>
  <si>
    <t>Д09-095/11 20.06.11 Р03 ЛЭП-0,4кВ от ТП-766 до ул.Соборная</t>
  </si>
  <si>
    <t>12.19</t>
  </si>
  <si>
    <t>Д09-037/12 от13.03.12 ЛЭП-0,4кВ с исполз. существ.опор от ТП-946 до гаража 10-11мкр.</t>
  </si>
  <si>
    <t>12.18</t>
  </si>
  <si>
    <t>Д09-034/12 от 29.02.12-ЛЭП-0,4кВ от ТП-848  до  магазин пер.Путейский,21 Абдулаев Ш.О</t>
  </si>
  <si>
    <t>12.17</t>
  </si>
  <si>
    <t>Д09-025/12 от 17.02.12 ЛЭП-0,4кВ от ВЛ-0,4кВ до ТП-949 ул.Четвертая37, БС ОАО МТС</t>
  </si>
  <si>
    <t>12.16</t>
  </si>
  <si>
    <t>Д09-019/12 31.01.12 Р70 ЛЭП-4кВ от ТП-765 до ул.Соборная</t>
  </si>
  <si>
    <t>12.15</t>
  </si>
  <si>
    <t>Д09-010/12 ЛЭП-04кВ от ТП-416 до границы цеха по изготовлению памятников</t>
  </si>
  <si>
    <t>12.14</t>
  </si>
  <si>
    <t>спортивный комплекс с игровыми залами, пр. Строителей Строительство КЛ0,4-1 КМ</t>
  </si>
  <si>
    <t>12.13</t>
  </si>
  <si>
    <t>Торговый центр по продаже автомобилей, ул. Ноградская Строительство КЛ10-0,3 КМ,ВЛ10-0,07 КМ,КЛ0,4-0,7 КМ,ВЛ0,4-0,4 КМ</t>
  </si>
  <si>
    <t>12.12</t>
  </si>
  <si>
    <t>Торговый центр ул.Жолтовского Строительство КЛ10-1,9 КМ, 2-К-42-10-630 КВА</t>
  </si>
  <si>
    <t>12.11</t>
  </si>
  <si>
    <t>ЗАГС в 60м на запад от жд по ул.Жолтовского 5 Строительство КЛ0,4-0,4 КМ</t>
  </si>
  <si>
    <t>12.10</t>
  </si>
  <si>
    <t>детский сад на 220 мест, мкр.10 Строительство КЛ0,4-0,3 КМ</t>
  </si>
  <si>
    <t>12.9</t>
  </si>
  <si>
    <t>индивидуальное строительство, северная часть пос.Аэродромный Строительство ВЛ10-0,1 КМ,ВЛ0,4-1 КМ, КТПН10-400 КВА</t>
  </si>
  <si>
    <t>12.8</t>
  </si>
  <si>
    <t>3-х этажный 35 квартирный кирпичный жд пр. Гагарина Строительство КЛ10-0,7 КМ,КЛ0,4-0,5 КМ, 2КТПН10-250 КВА</t>
  </si>
  <si>
    <t>12.7</t>
  </si>
  <si>
    <t>5ти этажный 80 квартирный жд микрорайон 1 Строительство КЛ0,4-0,75 КМ</t>
  </si>
  <si>
    <t>12.6</t>
  </si>
  <si>
    <t>27 квартирный 3-х этажный кирпичный жд ул. Крупская Строительство КЛ0,4-0,95 КМ ВЛ0,4-0,05 КМ</t>
  </si>
  <si>
    <t>12.5</t>
  </si>
  <si>
    <t>88 квартирный жилой дом мкр6-8 Строительство КЛ0,4-0,4 КМ</t>
  </si>
  <si>
    <t>12.4</t>
  </si>
  <si>
    <t>96 квартирный 10 этажный монолитный жилой дом № 60 мкр.6-8 Строительство КЛ0,4-0,3 КМ</t>
  </si>
  <si>
    <t>12.3</t>
  </si>
  <si>
    <t>три 45 квартирных 3-х этажных жилых дома Строительство КЛ0,4-0,5 КМ,,ВЛ0,4-0,15 КМ</t>
  </si>
  <si>
    <t>12.2</t>
  </si>
  <si>
    <t>11 этажные жилые дома(5 блок-секций) квартал 5 пос.Красная Горка Строительство  КЛ-10-0,4 КМ,КЛ0,4-2 КМ,2КТПН10-400КВА</t>
  </si>
  <si>
    <t>12.1</t>
  </si>
  <si>
    <t>Филиал "Энергосеть г. Прокопьевск"</t>
  </si>
  <si>
    <t xml:space="preserve"> Здание МОУ ДОД "Детско-юношеская спортивная школа" по  ул.Токарева 8, Строительство воздушно-кабельной ЛЭП 0,4 кВ </t>
  </si>
  <si>
    <t>11.7</t>
  </si>
  <si>
    <t xml:space="preserve">Жилой дом № 13  в квартале № 13 г.Полысаево. Строительство   КЛ 0,4 кВ  2х103 м. </t>
  </si>
  <si>
    <t>11.6</t>
  </si>
  <si>
    <t>Малоэтажная застройка 5 коттеджей от Луначарского до северной границы городской черты Строительство КЛ-10-1 КМ,ВЛ0,4-1 КМ, 2КТПН10-250КВА</t>
  </si>
  <si>
    <t>11.5</t>
  </si>
  <si>
    <t>Дом № 1 (55 квартир) , квартал В Строительство КЛ0,4-0,2 КМ</t>
  </si>
  <si>
    <t>11.4</t>
  </si>
  <si>
    <t>Детский сад (200 мест), квартал 13 Строительство КЛ-10-0,5 КМ,КЛ0,4-0,4 КМ,2КТПН10-250КВА</t>
  </si>
  <si>
    <t>11.3</t>
  </si>
  <si>
    <t>Дом № 8 (40 квартир), квартал 13 Строительство КЛ-10-0,5 КМ,КЛ0,4-0,3 КМ,2КТПН10-250КВА</t>
  </si>
  <si>
    <t>11.2</t>
  </si>
  <si>
    <t>Дом № 14 (60 квартир), квартал 13 Строительство КЛ0,4-0,2 КМ</t>
  </si>
  <si>
    <t>11.1</t>
  </si>
  <si>
    <t>Филиал "Энергосеть г.Полысаево"</t>
  </si>
  <si>
    <t>КЛ-6кВ от Ф6-15-Н до ТП -133</t>
  </si>
  <si>
    <t>10.29</t>
  </si>
  <si>
    <t>ВЛ-0,4кВ от ТП № 42 до границы земельного участка по ул.Ленина,106 г.Осинники,по существующим опорам</t>
  </si>
  <si>
    <t>10.28</t>
  </si>
  <si>
    <t>КЛ-0,4кВ от ТП 179 до ВРУ ж.д.№6/1 микрорайон №6</t>
  </si>
  <si>
    <t>10.27</t>
  </si>
  <si>
    <t>ЛЭП-0,4кВ от ВРУ-0,4кВ жилого дома ул.Ефимова,10Б до ВРУ-0,4кВ,расположенного на фасаде здания магазина непродовольственных товаров,ул.Ефимова,10В г.Осинники</t>
  </si>
  <si>
    <t>10.26</t>
  </si>
  <si>
    <t>Д 754/09 от 01.10.09 Р 90/09 от 28.09.2009 Трансформаторная подстанция ТП 6/0,4кВ  (г.Осинники)</t>
  </si>
  <si>
    <t>10.25</t>
  </si>
  <si>
    <t>Д 754/09 от 01.10.09 Р 90/09 от 28.09.2009 ЛЭП-6кВ от РУ-6кВ ТП-179 до ТП 6/0,4  (г.Осинники)</t>
  </si>
  <si>
    <t>10.24</t>
  </si>
  <si>
    <t>Д 754/09 от 01.10.09 Р 90/09 от 28.09.2009 ЛЭП-6кВ от опоры №1 Ф 6-12-М до ТП 6/0,4 (КЛ)  (г.Осинники)</t>
  </si>
  <si>
    <t>10.23</t>
  </si>
  <si>
    <t>Д 754/09 от 01.10.09 Р 90/09 от 28.09.2009ЛЭП-6кВ от опоры №1 Ф 6-12-М до ТП 6/0,4 (ВЛ) (г.Осинники)</t>
  </si>
  <si>
    <t>10.22</t>
  </si>
  <si>
    <t>Д 675/11 от 04.07.11 Р 160/11(изменено) Р 62/12 от 22.02.2012 ЛЭП-6кВ от Ф-6-9-К до КТП-83 г.Осинники</t>
  </si>
  <si>
    <t>10.21</t>
  </si>
  <si>
    <t>Д 675/11 от 04.07.11 Р 160/11(изменено) Р 62/12 от 22.02.2012 ЛЭП-6кВ от Ф-6-5-П до КТП-83 г.Осинники</t>
  </si>
  <si>
    <t>10.20</t>
  </si>
  <si>
    <t>Д 398/10 от 15.06.10 Р 69/10 от 04.05.2010 КЛ-0,4кВ от ТП 91 до ВРУ 0,4кВ ж/д по ул.Тобольская 24</t>
  </si>
  <si>
    <t>10.19</t>
  </si>
  <si>
    <t>Д 382/10  03.06.10 Р 62/12 от 22.02.2012 Комплектная трансформаторная подстанция(КТП 6/0,4кВ) №73 г.Осинники</t>
  </si>
  <si>
    <t>10.18</t>
  </si>
  <si>
    <t>Д 382/10  03.06.10 Р 62/12 от 22.02.2012 КЛ-6кВ от ВЛЭП 6-15-А до КТП-73</t>
  </si>
  <si>
    <t>10.17</t>
  </si>
  <si>
    <t>Д 382/10  03.06.10 Р 62/12 от 22.02.2012  КЛ-0,4кВ от КТП-73 до ВРУ жилых домов №5,№7 пер.  Комсомольский г.Осинники</t>
  </si>
  <si>
    <t>10.16</t>
  </si>
  <si>
    <t>Д 381/10 03.06.10 Р 62/12 от от 22.02.2012  Комплектная трансформаторная подстанция(КТП 6/0,4кВ) №72 г.Осинники</t>
  </si>
  <si>
    <t>10.15</t>
  </si>
  <si>
    <t>Д 381/10 03.06.10 Р 62/12 от от 22.02.2012  КЛ-6кВ от ВЛЭП 6-11-Ф до КТП-72</t>
  </si>
  <si>
    <t>10.14</t>
  </si>
  <si>
    <t>Д 381/10 03.06.10 Р 62/12 от от 22.02.2012   КЛ-0,4кВ от КТП-72 до ВРУ жилых домов №5,№7 пер.Комсомольский г.Осинники</t>
  </si>
  <si>
    <t>10.13</t>
  </si>
  <si>
    <t>ОСИ Д 675/11 04.07.11 Р 160/11 Трансформаторная подстанция 6/0,4кВ № 83 (ТП-83)</t>
  </si>
  <si>
    <t>10.12</t>
  </si>
  <si>
    <t>ОСИ Д 103/11 18.02.11 Р 41/11 Трансформаторная подстанция ТП № 14,пер.Зеленый 28 г.Осинники</t>
  </si>
  <si>
    <t>10.11</t>
  </si>
  <si>
    <t>ОСИ Д 103/11 18.02.11 Р 41/11 ЛЭП-6кВ от Ф-6-8-П до ТП № 14 г.Осинники</t>
  </si>
  <si>
    <t>10.10</t>
  </si>
  <si>
    <t>ОСИ Д 103/11 18.02.11 Р 41/11 ЛЭП- 0,4кВ от РУ 0,4 кВ ТП-18 до ВРУ-0,4 кВ хлебопекарни и кондитерского цеха, г. Осинники»</t>
  </si>
  <si>
    <t>10.9</t>
  </si>
  <si>
    <t>ОСИ Д 103/11 18.02.11 Р 41/11 ЛЭП- 0,4кВ от РУ 0,4 кВ ТП-14 до ВРУ-0,4 кВ хлебопекарни и кондитерского цеха, г. Осинники»</t>
  </si>
  <si>
    <t>10.8</t>
  </si>
  <si>
    <t>жилой дом, ул. Королёва, 11 Строительство КЛ0,4-0,7 КМ</t>
  </si>
  <si>
    <t>10.7</t>
  </si>
  <si>
    <t>жилой дом, ул. Королёва, 9 Строительство КЛ0,4-0,5 КМ</t>
  </si>
  <si>
    <t>10.6</t>
  </si>
  <si>
    <t>жилой дом, ул. Королёва, 7 Строительство ВЛ10-1 КМ, КЛ0,4-0,4 КМ, 2КТП-250КВА</t>
  </si>
  <si>
    <t>10.5</t>
  </si>
  <si>
    <t>жилой дом, ул. Гагарина, 4/1 Строительство КЛ0,4-0,4 КМ</t>
  </si>
  <si>
    <t>10.4</t>
  </si>
  <si>
    <t>жилой дом, ул. Гагарина, 4 Строительство КЛ0,4-0,6 КМ, КТП-400</t>
  </si>
  <si>
    <t>10.3</t>
  </si>
  <si>
    <t>жилой дом, ул. Крупская, 7/1 Строительство КЛ0,4-0,6 КМ</t>
  </si>
  <si>
    <t>10.2</t>
  </si>
  <si>
    <t>жилой дом, ул. Крупская, 7 Строительство КЛ0,4-0,5 КМ, ВЛ10-0,5 КМ, 2КТП-250КВА Д 941/10 от 01.12.10 Р 242/10 от 23.12.10</t>
  </si>
  <si>
    <t>10.1</t>
  </si>
  <si>
    <t>Филиал "Энергосеть г.Осинники"</t>
  </si>
  <si>
    <t>Д 960/11 27.09.11 Р 250/11 от 05.12.2011 ТП-151 (1*25 кВА), 28 м на север от здания по ул. Пальчикова в г. Мариинске</t>
  </si>
  <si>
    <t>9.23</t>
  </si>
  <si>
    <t>Д 960/11 27.09.11 Р 250/11 от 05.12.2011 ЭП-0,4 кВ от ТП № 151 ул. Пальчикова до границы земельного участка ЦТП № 6 ул. Пальчикова в г. Мариинске</t>
  </si>
  <si>
    <t>9.22</t>
  </si>
  <si>
    <t xml:space="preserve">Д 960/11 27.09.11 Р 250/11 от 05.12.2011 КЛ-10кВ Ф-10-3(Ф-10-6М) от опоры №33 до проектируемой ТП №151 по ул.Пальчикова г.Мариинск </t>
  </si>
  <si>
    <t>9.21</t>
  </si>
  <si>
    <t>Д 179/11 от 28.11.11 Р 85/12 от 22.03.2012 Трансформаторная подстанция №172 (ТП №172,25кВА),40м на восток от дома  по ул.Сибиряков-Гвардейцев, 1"а" г.Мариинск</t>
  </si>
  <si>
    <t>9.20</t>
  </si>
  <si>
    <t>Д 179/11 от 28.11.11 Р 85/12 от 22.03.2012 ЛЭП-10кВ от Ф-10-7М,опора №80 до ТП №172 по ул.Сибиряков-Гвардейцев г.Мариинск</t>
  </si>
  <si>
    <t>9.19</t>
  </si>
  <si>
    <t>Д 179/11 от 28.11.11 Р 85/12 от 22.03.2012 ЛЭП-0,4кВ от ТП №172 до концевой опоры на границе зем.участка жилого дома  по ул.Сибиряков-Гвардейцев, 1"а" г.Мариинск</t>
  </si>
  <si>
    <t>9.18</t>
  </si>
  <si>
    <t>Д 1223/11 от 21.12.11 Р 43/12 от 31.01.2012 Трансформаторная подстанция № 153 (ТП-153,1х63кВА),43м на север от дома №8 по ул.Урицкого г.Мариинск</t>
  </si>
  <si>
    <t>9.17</t>
  </si>
  <si>
    <t>Д 1223/11 от 21.12.11 Р 43/12 от 31.01.2012 ЛЭП-0,4кВ от ТП №153 по ул.Урицкого до границ земельного участка ЦТП №12 перекресток ул.Добролюбова и ул.Урицкого</t>
  </si>
  <si>
    <t>9.16</t>
  </si>
  <si>
    <t>Д 1223/11 от 21.12.11 Р 43/12 от 31.01.2012 КЛ-10кВ Ф-10-12Г(Ф-10-12П) опора №1 по ул.Романцова до ТП №153 ул.Урицкого</t>
  </si>
  <si>
    <t>9.15</t>
  </si>
  <si>
    <t>ЛЭП-0,4кВ от ТП № 138 по ул. Урицкого до ЦТП № 12.
(дог1223/11 от 21.12.11.)</t>
  </si>
  <si>
    <t>9.14</t>
  </si>
  <si>
    <t>ЛЭП-0,4кВ от опоры у здания № 73 (ЛЭП-0,4кВ, ТП № 173) по ул.Коммунистической до  склада-магазина ул. Ленина, 29 "а".
(дог. 835/11 от 23.08.12г.)</t>
  </si>
  <si>
    <t>9.13</t>
  </si>
  <si>
    <t>ЛЭП-0,4кВ от опоры у здания № 67 по ул. Коммунистической до опоры у здания № 73 по ул. Коммунистической.
(дог. 835/11 от 23.08.12г.)</t>
  </si>
  <si>
    <t>9.12</t>
  </si>
  <si>
    <t>ЛЭП-0,4кВ от ТП № 173 ул. Ленина до опоры у здания № 67 по ул. Коммунистической.
(дог. 835/11 от 23.08.12г.)</t>
  </si>
  <si>
    <t>9.11</t>
  </si>
  <si>
    <t>ЛЭП-0,4кВ от ТП № 129, опора у дома № 8 по ул. Трудовой, с использованием существующих опор Ф-10-13-1Т 
(дог. 36/12 от 16.01.12г.)</t>
  </si>
  <si>
    <t>9.10</t>
  </si>
  <si>
    <t>ЛЭП-0,4кВ от ЛЭП-0,4кВ ТП № 129 до опоры на границе земельного участка жилого дома ул. Трудовая, 10-2 
(дог. 36/12 от 16.01.12г.)</t>
  </si>
  <si>
    <t>9.9</t>
  </si>
  <si>
    <t>ЛЭП-0,4кВ от ТП № 66, до опоры у здания № 78 «б» ул. 50 лет Октября
 (дог. № 1204/11 от 17.11.11г.).</t>
  </si>
  <si>
    <t>9.8</t>
  </si>
  <si>
    <t>ЛЭП-0,4кВ от ЛЭП-0,4кВ ТП № 66 до пекарни по ул. 50 лет Октября, 86 "б" (дог. № 1204/11 от 17.11.11г.)</t>
  </si>
  <si>
    <t>9.7</t>
  </si>
  <si>
    <t>Восемь 35-ти квартирных жилых дома в 5 Микрорайоне г. Мариинск. Строительство  ВЛ10-0,5 КМ, ВЛ0,4-0,5 КМ, 2КТП10-250 КВА</t>
  </si>
  <si>
    <t>9.6</t>
  </si>
  <si>
    <t>12-ти квартирный жилой дом по ул.Трудовой, 4 в г. Мариинске. Строительство ВЛ10-0,6 КМ, ВЛ0,4-0,4 КМ, 2КТП10-250 КВА</t>
  </si>
  <si>
    <t>9.5</t>
  </si>
  <si>
    <t>30-ти квартирный жилой дом по ул. Юбилейной, 3 "а" в г. Мариинске. Строительство КЛ10-0,38 КМ, ВЛ0,4-0,6 КМ, 2КТП10-250 КВА</t>
  </si>
  <si>
    <t>9.4</t>
  </si>
  <si>
    <t>Жилые дома по двум новым улицам в 5 Микрорайоне г. Мариинск. Строительство ВЛ0,4-1,7 КМ</t>
  </si>
  <si>
    <t>9.3</t>
  </si>
  <si>
    <t>Жилые дома по ул.Рослякова, ул.Космической, ул.Кедровой, ул.Звездной в г. Мариинске. Строительство ВЛ10-0,7 КМ, ВЛ0,4-2,6 КМ, К-42-630 КВА</t>
  </si>
  <si>
    <t>9.2</t>
  </si>
  <si>
    <t>Жилые дома по ул.Уютной в г. Мариинске. Строительство ВЛ-0,4 2,3 км (дог. № 184/11 от 27.12.11г.)</t>
  </si>
  <si>
    <t>9.1</t>
  </si>
  <si>
    <t xml:space="preserve">Филиал "Энергосеть г.Мариинск" </t>
  </si>
  <si>
    <t>ВЛИ-0,4кВ по существующим опорам от ВЛИ-0,4кВ ТП № 052 10/0,4кВ до концевой  опоры на границе земельного участка магазина по ул.Советская,22б пгт Крапивино</t>
  </si>
  <si>
    <t>8.14</t>
  </si>
  <si>
    <t>Д 714/11 от 14.07.11 Р 162/11 от 09.08.2011 ВЛИ-0,4 кВ от ТП №78 до границы земельного участка по ул. Мостовая, 28 п.г.т. Крапивино</t>
  </si>
  <si>
    <t>8.13</t>
  </si>
  <si>
    <t>Д 22/11 от 18.07.11 Р 164/11 от 09.08.2011 ЛЭП-0,4 кВ от ТП № 2 до опоры у дома № 5, ул. Центральная, п. Зеленогорский</t>
  </si>
  <si>
    <t>8.12</t>
  </si>
  <si>
    <t>"Сооружение линейное электротехническое : ЛЭП -0,4 кВ от ТП № 9 до границы земельного участка стадиона по ул. Центральная п.г.т. Зеленогорский"</t>
  </si>
  <si>
    <t>8.11</t>
  </si>
  <si>
    <t>"Сооружение линейное электротехническое: кабельная линия электропередач 0,4 кВ (КЛ-0,4кВ) от ТП № 449 до ВРУ-0,4 кВ жилых домов по ул. Кирова,43 и 43А, пгт Крапивинский "</t>
  </si>
  <si>
    <t>8.10</t>
  </si>
  <si>
    <t>"Сооружение линейное электротехническое: воздушно-кабельная линия электропередач 10 кВ (ЛЭП-10 кВ) от Ф 10-8-КФ до ТП № 449, пгт Крапивинский "</t>
  </si>
  <si>
    <t>8.9</t>
  </si>
  <si>
    <t>"Сооружение линейное электротехническое: воздушно-кабельная линия электропередач 10 кВ (ЛЭП-10 кВ) от Ф 10-16-КР до ТП № 449, пгт Крапивинский "</t>
  </si>
  <si>
    <t>8.8</t>
  </si>
  <si>
    <t>"Сооружение электротехническое: трансформаторная подстанция 10/0,4 кВ  ТП № 449 , пгт Крапивинский</t>
  </si>
  <si>
    <t>8.7</t>
  </si>
  <si>
    <t>"Сооружение электротехническое: трансформаторная подстанция 10/0,4 кВ  ТП № 450, пгт  Зеленогорский</t>
  </si>
  <si>
    <t>8.6</t>
  </si>
  <si>
    <t>"Сооружение линейное электротехническое: кабельная линия электропередач 10 кВ (КЛ-10 кВ) от ТП № 8 до ТП № 450, пгт Зеленогорский"</t>
  </si>
  <si>
    <t>8.5</t>
  </si>
  <si>
    <t>"Сооружение линейное электротехническое: кабельная линия электропередач 0,4 кВ (КЛ-0,4кВ) от ТП № 450 до ВРУ-0,4 кВ жилых домов по ул. Центральная, 11 и 13, пгт Зеленогорский "</t>
  </si>
  <si>
    <t>8.4</t>
  </si>
  <si>
    <t>"Сооружение линейное электротехническое:ВЛИ-0,4 кВ от ЛЭП 0,4 кВ опора № 1 ТП № 2 до концевой опоры возле земельного участка магазина по ул. Центральная, 23 п.г.т. Зеленогорский"</t>
  </si>
  <si>
    <t>8.3</t>
  </si>
  <si>
    <t>КРП Д 760/11, 761/11, 762/11 от 27.07.2011 Р 176/11 ЛЭП - 0,4 кВ от ТП № 47 до границы земельного участка Дома рыболова и охотника, п. Зел</t>
  </si>
  <si>
    <t>8.2</t>
  </si>
  <si>
    <t>Комплексная застройка индивидуальными жилыми домами.  П.г.т. Крапивинский, ул Радужная Строительство ВЛ0,4-1 КМ</t>
  </si>
  <si>
    <t>8.1</t>
  </si>
  <si>
    <t>Филиал "Энергосеть Крапивинского района"</t>
  </si>
  <si>
    <t xml:space="preserve">  Д 877/09 23.10.09 Р 120/09 ЛЭП-0,4кВ от (ТП-96) до домов по ул.Боевая 3б,3в,3д,5,6а,6б,6в,7а</t>
  </si>
  <si>
    <t>7.25</t>
  </si>
  <si>
    <t xml:space="preserve">  Д 86/11 09.11.11 Р 64/12 ВЛ-0,4кВ от ТП № 227 до концевой опоры ВЛ-0,4кВ перед гаражом №10 ул.Краснобродская,3 г.Киселевск</t>
  </si>
  <si>
    <t>7.24</t>
  </si>
  <si>
    <t xml:space="preserve"> Д 806/09 30.10.09 Р 155/09 ЛЭП-0,4кВ от ТП-124 до ВРУ-0,4кВ здания по ул.Привольная,17</t>
  </si>
  <si>
    <t>7.23</t>
  </si>
  <si>
    <t xml:space="preserve"> Д 641/10 14.09.10 Р 29/11 ВЛЭП-6кВ от опоры №34/6 Ф-6-23-Б</t>
  </si>
  <si>
    <t>7.22</t>
  </si>
  <si>
    <t>Д 578/09 07.07.09 Р 120/09 ЛЭП 0,4кВ от ТП-135 до домов по ул.Боевая 1,2,3,3а,3г,4,4а,6,7,7б</t>
  </si>
  <si>
    <t>7.21</t>
  </si>
  <si>
    <t xml:space="preserve"> Д 577/10 18.08.10 Р 176/10 ВЛИ-0,4кВ от ТП-41 до ВРУ-0,4 модул. котельной ул. Садовая</t>
  </si>
  <si>
    <t>7.20</t>
  </si>
  <si>
    <t xml:space="preserve"> Д 577/10 18.08.10 Р 176/10 ВЛИ-0,4 кВ от ТП-168 до ВРУ-0,4кВ модульной котельной ул.Садовая</t>
  </si>
  <si>
    <t>7.19</t>
  </si>
  <si>
    <t xml:space="preserve"> Д 1276/11 01.12.11 Р 28/12 КЛ-0,4кВ от ТП-157 до ВРУ-0,4кВ жилого дома ул.Инженерная г.Киселевск, </t>
  </si>
  <si>
    <t>7.18</t>
  </si>
  <si>
    <t xml:space="preserve"> 02/11 21.05.11 Р 106/11 Кабельная ЛЭП-0.4 кВ от ТП-228 до ВРУ-0.4 кВ гостиничных домиков лит. Е. Ж, 3, Д, В, </t>
  </si>
  <si>
    <t>7.17</t>
  </si>
  <si>
    <t>Д 76/10 12.03.10 Р 29/10 КЛ-10 кВ от ТП №261 до ТП№260 по ул. Радужная Поляна</t>
  </si>
  <si>
    <t>7.16</t>
  </si>
  <si>
    <t>Д 76/10  23.03.10 Р 29/10 ЛЭП-0,4кВ от ТП-261 до ВРУ-0,4кВ здания жилого дома №6 Кр. Камень</t>
  </si>
  <si>
    <t>7.15</t>
  </si>
  <si>
    <t>Д 656/09 11.08.09 Р 122/09  КЛ-10кВ от ЦРП 4 до ТП-262</t>
  </si>
  <si>
    <t>7.14</t>
  </si>
  <si>
    <t>Д 656/09 11.08.09 Р 122/09  КЛ-10кВ от  ТП-261 до ТП-262</t>
  </si>
  <si>
    <t>7.13</t>
  </si>
  <si>
    <t>Д 397/08 19.12.08 Р 29/10 КЛ-10кВ от ТП-260 до ТП-241 по ул. Мира №44Т</t>
  </si>
  <si>
    <t>7.12</t>
  </si>
  <si>
    <t>Д 232/10 14.09.10 Р 29/11 КТП*100 кВА по ул. Садовая</t>
  </si>
  <si>
    <t>7.11</t>
  </si>
  <si>
    <t>Д 22/10-р  25.08.10 Р 193/10 ВЛ-0,4 кВ от ТП-258 для эл/снаб. жилого дома по ул. Национальная,49</t>
  </si>
  <si>
    <t>7.10</t>
  </si>
  <si>
    <t>Д754/10 13.10.10 Р 204/10 КЛ-0,4кВ от ТП-236 до ВРУ-0,4 кВ здания жил. дома №16 в зап. части микр.№4</t>
  </si>
  <si>
    <t>7.9</t>
  </si>
  <si>
    <t>Д 800 28.10.10 Р 49/11ЛЭП-10кВ от ПС 110/35/10 "Краснокаменская" до ЦРП-7</t>
  </si>
  <si>
    <t>7.8</t>
  </si>
  <si>
    <t>Д 800 28.10.10 Р 49/11 ЛЭП-10кВ от ЦРП-7 до ТП-285</t>
  </si>
  <si>
    <t>7.7</t>
  </si>
  <si>
    <t>Д 58/10 14.08.10 Р 214/10 ЛЭП-0,4кВ от опоры ВЛ-0,4кВ отходящей от ТП-248 до ж.д. №27,ул.Земляничная</t>
  </si>
  <si>
    <t>7.6</t>
  </si>
  <si>
    <t xml:space="preserve">Д 464/10 16.07.10 Р 178/10  ВЛИ-0,4кВ от ТП-177 до ВРУ-0,4 кВ детского сада по ул.Московская 28А          </t>
  </si>
  <si>
    <t>7.5</t>
  </si>
  <si>
    <t>Строительство жилых домов в квартале «Г» - II очередь Строительство КЛ0,4-0,5 КМ</t>
  </si>
  <si>
    <t>7.4</t>
  </si>
  <si>
    <t>Строительство жилых домов в квартале «Г» - I очередь Строительство КЛ0,4-0,6 КМ</t>
  </si>
  <si>
    <t>7.3</t>
  </si>
  <si>
    <t>Реконструкция здания школы №26 под детский сад на 95 мест Строительство КЛ0,4-0,3КМ</t>
  </si>
  <si>
    <t>7.2</t>
  </si>
  <si>
    <t>Реконструкция школы №37 под МФЦ Строительство КЛ0,4-0,3КМ, 2КТП10-250 КВА</t>
  </si>
  <si>
    <t>7.1</t>
  </si>
  <si>
    <t>Филиал Энергосеть г.Киселевск"</t>
  </si>
  <si>
    <t>ЛЭП-0,4 кВ от ТП-ЮКГПС до ВРУ «Таунхаус», ул. Базарная, 1 в г. Калтан</t>
  </si>
  <si>
    <t>6.11</t>
  </si>
  <si>
    <t>Кабельная КЛ-0,4кВ от РУ-0,4кВ ТП-К-18 до ВРУ-0,4кВ жилого дома,ул.Комсомольская,2 г.Калтан</t>
  </si>
  <si>
    <t>6.10</t>
  </si>
  <si>
    <t>КЛ-6кВ от опоры № 59 фидера "Город-2" до ТП-К-6 г.Калтан</t>
  </si>
  <si>
    <t>6.9</t>
  </si>
  <si>
    <t>Двухцепная ВЛИ-0,4кВ от РУ-0,4кВ ТП-К-6 до границы зем.участка по пр.Мира,50 г.Калтан</t>
  </si>
  <si>
    <t>6.8</t>
  </si>
  <si>
    <t>Коттеджная застройка, 16 жилых домов,п.Малиновка, ул.Сибирская,ул.Перспективная, ул.Весенняя Строительство ВЛ0,4-0,4 КМ</t>
  </si>
  <si>
    <t>6.7</t>
  </si>
  <si>
    <t>Магазин , ул.Дзержинского       Строительство КЛ 0,4-0,5 КМ</t>
  </si>
  <si>
    <t>6.6</t>
  </si>
  <si>
    <t>АЗС,г.Калтан в 310м на север от поворота на тех.дорогу на разрез Калтанский Строительство КЛ10-1,1 КМ, ВЛ10-4 КМ, КЛ0,4-0,5 КМ, КТП10-400кВА</t>
  </si>
  <si>
    <t>6.5</t>
  </si>
  <si>
    <t>Очистные сооружения канализации сточных вод,г.Калтан Строительство ВЛ10-4,5 КМ, КЛ0,4-0,08 КМ, 2КТП10-250 кВА</t>
  </si>
  <si>
    <t>6.4</t>
  </si>
  <si>
    <t>Блокированная застройка из 16 двухэтажных коттеджей, квартал 19, г.Калтан Строительство ВЛ10-1 КМ, КЛ0,4-0,8 КМ, 2КТП10-250кВА</t>
  </si>
  <si>
    <t>6.3</t>
  </si>
  <si>
    <t>Жилые дома №1,2,3 155 квартир,   квартал 20, г.Калтан Строительство КЛ0,4-2 КМ</t>
  </si>
  <si>
    <t>6.2</t>
  </si>
  <si>
    <t>Жилой дом №3 99 квартир  квартал 2, г.Калтан Строительство КЛ0,4-0,6 КМ</t>
  </si>
  <si>
    <t>6.1</t>
  </si>
  <si>
    <t>Филиал "Энергосеть г.Калтан "</t>
  </si>
  <si>
    <t>ВЛИ-0,4 кВ от ТП № 3-2 до здания пожарной части № 4 по ул. Суворова, 45, пгт. Ижморский</t>
  </si>
  <si>
    <t>5.7</t>
  </si>
  <si>
    <t>Д 632/11 от 23.06.11 Р 154/11 от 29.07.2011 Трансформаторная подстанция ТП № 1-28 (2КТП № 1-28) в пгт, Ижморский» микрорайон № 2</t>
  </si>
  <si>
    <t>5.6</t>
  </si>
  <si>
    <t>Д 632/11 от 23.06.11 Р 154/11 от 29.07.2011 ЛЭП-10 кВ от Ф-10-4 до 2КТП № 1-28 по ул. Лермонтова в пгт. Ижморский</t>
  </si>
  <si>
    <t>5.5</t>
  </si>
  <si>
    <t>Д 632/11 от 23.06.11 Р 154/11 от 29.07.2011 ЛЭП-10 кВ от Ф-10-1-ИЖ1 до 2КТП № 1-28 по ул. Лермонтова в пгт. Ижморский</t>
  </si>
  <si>
    <t>5.4</t>
  </si>
  <si>
    <t>Д 632/11 от 23.06.11 Р 154/11 от 29.07.2011 КЛЭП-0,4 кВ) от 2КТП № 1-28 до ВРУ-0,4 кВ жилого дома № 35 в микрорайоне № 2 пгт. Ижморский</t>
  </si>
  <si>
    <t>5.3</t>
  </si>
  <si>
    <t>ИЖМ Д 28/11 21.11.11 Р 264 /11 ВЛИ-0,4кВ от МТП 4-3 Ф №4 до здания гаража по ул.Лесная,25 пгт Ижморский</t>
  </si>
  <si>
    <t>5.2</t>
  </si>
  <si>
    <t>36-квартирный жилой дом, ул. Западная, 5, пгт. Ижморский, Кемеровская область. Строительство ВЛ10-0,05 КМ, КЛ0,4-0,4 КМ, КТП 10-400 КВА</t>
  </si>
  <si>
    <t>5.1</t>
  </si>
  <si>
    <t>Филиал "Энергосеть Ижморского района"</t>
  </si>
  <si>
    <t>ВЛИ-0,4кВ по существующим опорам от РУ-0,4кВ ТП № 19 10/0,4кВ до концевой опоры на границе земельного участка ул.Партизанская,55/2 г.Гурьевск</t>
  </si>
  <si>
    <t>4.12</t>
  </si>
  <si>
    <t>Д 1393/11 от 22.12.11 Р 37/12 от 31.01.2012  ЛЭП-0,4кВ от ТП №14 до ВРУ-0,4кВ жилого дома по ул.Ленина,103 г.Гурьевск</t>
  </si>
  <si>
    <t>4.11</t>
  </si>
  <si>
    <t>ГУР Д Т-18/11 10.05.11 Р 169/11 ВЛИ-0,4 кВ от опоры №17 МТП № 528 до опоры на границе земельных участков жилых домов по ул. Сигакова,</t>
  </si>
  <si>
    <t>4.10</t>
  </si>
  <si>
    <t>ГУР Д 40/12 17.01.12 Р  Малосалаирский водозабор- ВЛ-10кВ; КТП</t>
  </si>
  <si>
    <t>4.9</t>
  </si>
  <si>
    <t>Строительство пристройки к столовой школы №11 г.Гурьевск, ул.Ленина, 64 Строительство КЛ10-0,2 КМ, КЛ0,4-0,2 КМ, 2КТП10-250 КВА</t>
  </si>
  <si>
    <t>4.8</t>
  </si>
  <si>
    <t>Реконструкция Дворца культуры г.Гурьевск, ул.Коммунистическая, 23. Строительство ВЛ10-0,4 КМ, КЛ0,4-0,6 КМ, К-42-630 КВА</t>
  </si>
  <si>
    <t>4.7</t>
  </si>
  <si>
    <t>Детский сад на 190 мест г.Гурьевск, квартал 6-7. Строительство КЛ0,4-0,3 КМ</t>
  </si>
  <si>
    <t>4.6</t>
  </si>
  <si>
    <t>школа на 534 учащихся г.Гурьевск, ул.Р.Люксембург, 63А. Строительство КЛ0,4-0,7 КМ</t>
  </si>
  <si>
    <t>4.5</t>
  </si>
  <si>
    <t>Комплексная застройка малоэтажного строительства ул.Золотая, г.Салаир Строительство ВЛ0,4-0,3 КМ</t>
  </si>
  <si>
    <t>4.4</t>
  </si>
  <si>
    <t>60-квартирный ж/д г.Гурьевск, ул.Ленина, 103а. Строительство КЛ0,4-0,3 КМ</t>
  </si>
  <si>
    <t>4.3</t>
  </si>
  <si>
    <t>18-квартирный ж/д г.Гурьевск, ул.Чапаева, 10. Строительство КЛ10-0,3 КМ, ВЛ10-0,4 КМ, КЛ0,4-0,4 КМ</t>
  </si>
  <si>
    <t>4.2</t>
  </si>
  <si>
    <t>24-квартирный ж/д г.Салаир, ул.Больничная, 9а Строительство ВЛ0,4-0,6 КМ</t>
  </si>
  <si>
    <t>4.1</t>
  </si>
  <si>
    <t>Филиал "Энергосеть г. Гурьевск"</t>
  </si>
  <si>
    <t>45-квартирный жилой дом в пгт Белогорск ул.Строителей д.1 Строительство КЛ0,4-0,25 КМ, ВЛ0,4-0,25 КМ</t>
  </si>
  <si>
    <t>3.2</t>
  </si>
  <si>
    <t>45-квартирный жилой дом в пгт Белогорск ул.Космонавтов д.6 Строительство КЛ0,4-0,1 КМ, ВЛ0,4-0,1 КМ</t>
  </si>
  <si>
    <t>3.1</t>
  </si>
  <si>
    <t>Филиал "Энергосеть Белогорск"</t>
  </si>
  <si>
    <t>ЛЭП-0,4кВ от ТП-45 до границы земельного участка по ул.Аэродромная,район АЗС,г.Белово</t>
  </si>
  <si>
    <t>2.19</t>
  </si>
  <si>
    <t>ВЛ-0,4кВ по существующим опорам ВЛ-0,4кВ от ТП-244 до границы земельного участка,расположенного по ул.Детсадная,29 г.Белово</t>
  </si>
  <si>
    <t>2.18</t>
  </si>
  <si>
    <t>Д Ч-10-12 от 02.03.12 Р 99/12 от 04.04.2012 ВЛ-0,4кВ от жилого дома ул.Школьная,22,до жилого дома ул.Лучистая,34,пос.Убинский,Беловский район,с использованием существующих опор ВЛ-0,4кВ от ТП-70</t>
  </si>
  <si>
    <t>2.17</t>
  </si>
  <si>
    <t>Д Ч-10-12 от 02.03.12 Р 99/12 от 04.04.2012 ВЛ-0,4кВ от жилого дома ул.Лучистая,34,до земельного участка ул.Лучистая,1,пос.Убинский,Беловский район</t>
  </si>
  <si>
    <t>2.16</t>
  </si>
  <si>
    <t>Д Т-07-12 21.02.2012 Р178/12 от 21.06.2012 ВЛ-0,4 кВ от жилого дома по пер. Калинина 73 до строящегомагазина ООО "Гарант" по ул. Юбилейной в р-не ПНС, г. Белово</t>
  </si>
  <si>
    <t>2.15</t>
  </si>
  <si>
    <t>Д 713/11 от 14.07.11 Р 225/11 от 31.10.2011 Трансформаторная подстанция МТП-604 г.Белово</t>
  </si>
  <si>
    <t>2.14</t>
  </si>
  <si>
    <t>Д 713/11 от 14.07.11 Р 225/11 от 31.10.2011 ЛЭП-6кВ от опоры №22,ВЛ-6кВ Ф-5-1-г до трансформаторной подстанции МТП-604 г.Белово</t>
  </si>
  <si>
    <t>2.13</t>
  </si>
  <si>
    <t>Д 713/11 от 14.07.11 Р 225/11 от 31.10.2011 ЛЭП-0,4кВ от МТП-604 до ВРУ-0,4кВ котельной локомотивного депо,ул.Крылова,1 г.Белово</t>
  </si>
  <si>
    <t>2.12</t>
  </si>
  <si>
    <t>Д 1340/11 от 15.12.11 Р 54/12 от 08.02.2012 ЛЭП-0,4 кВ от РУ-0,4кВ ТП №276 до ВРУ-0,4кВ жилого дома №104,микрорайон №3 г.Белово</t>
  </si>
  <si>
    <t>2.11</t>
  </si>
  <si>
    <t>Д 1268/11 от 30.11.11 Р 154/12 от 28.05.2012,Р 61/12 от 22.02.2012 ЛЭП-6 кВ от опоры №2 Ф-5-5-Г до РУ-6кВ КТП-660 по ул.Вахрушева г.Белово</t>
  </si>
  <si>
    <t>2.10</t>
  </si>
  <si>
    <t>Д 1268/11 от 30.11.11 Р 154/12 от 28.05.2012,Р 61/12 от 22.02.2012 КТП-660 6/0,4кВ по ул.Вахрушева г.Белово</t>
  </si>
  <si>
    <t>2.9</t>
  </si>
  <si>
    <t>Д 1119/11 от 03.11.11 Р 255/11 от 12.12.2011 ЛЭП-0,4кВ от РУ-0,4кВ ТП № 276 до ВРУ-0,4кВ жилого дома № 104,микрорайон № 3,г.Белово</t>
  </si>
  <si>
    <t>2.8</t>
  </si>
  <si>
    <t>Физкультурно-оздоровительный комплекс с плавательным бассейном, МКР№ 3, г. Белово Строительство КЛ10КВ-0,5 КМ,ВЛ10КВ-2 КМ,КЛ0,4-0,2 КМ, 2КТПН10-400КВА</t>
  </si>
  <si>
    <t>2.7</t>
  </si>
  <si>
    <t xml:space="preserve">Коттеджная застройка, квартал "Сосновый" г.Белово Строительство КЛ10КВ-0,7КМ, ВЛ10КВ-0,6 КМ, КЛ0,4-0,3 КМ,ВЛ0,4-2,5 КМ,3-2КТПН10-400КВА                                                                         </t>
  </si>
  <si>
    <t>2.6</t>
  </si>
  <si>
    <t>Котельная, МКР № 3, в районе межрайбазы</t>
  </si>
  <si>
    <t>2.5</t>
  </si>
  <si>
    <t>Детский сад № 107, на 240 мест МКР № 3</t>
  </si>
  <si>
    <t>2.4</t>
  </si>
  <si>
    <t xml:space="preserve">жилой дом, 5-ти этажный, ул. Железнодорожная 11, г.Белово Строительство КЛ0,4-0,2 КМ,                                                                            </t>
  </si>
  <si>
    <t>2.3</t>
  </si>
  <si>
    <t xml:space="preserve">жилой дом № 104, 5-ти этажный, 38 кв, МКР№3, г.Белово Строительство  КЛ0,4-0,4 КМ                                                                            </t>
  </si>
  <si>
    <t>2.2</t>
  </si>
  <si>
    <t xml:space="preserve">жилой дом № 12, 8-ти этажный,144 кв, МКР№3, г.Белово Строительство КЛ0,4-0,5 КМ                                                                           </t>
  </si>
  <si>
    <t>2.1</t>
  </si>
  <si>
    <t>Филиал "Энергосеть Белово"</t>
  </si>
  <si>
    <t>воздушно кабельная линия от подстанции "Спутник"</t>
  </si>
  <si>
    <t>1.9</t>
  </si>
  <si>
    <t>Д 976/11  03.10.11 Р 237/11 ЛЭП 0,4кВ от РУ ТП-119 до ВРУ-0,4кВ об-та на гран.зем.уч-ка по ул. Деповская, 7</t>
  </si>
  <si>
    <t>1.8</t>
  </si>
  <si>
    <t xml:space="preserve">9-ти этажный жилой дом №36А, 1-ый микрорайон, Восточный жилой район Строительство КЛ 0,4-1,1 КМ, </t>
  </si>
  <si>
    <t>1.7</t>
  </si>
  <si>
    <t>9-ти этажный жилой дом №22, 1-ый микрорайон, Восточный жилой район Строительство КЛ 0,4-0,35 КМ, КТП10-400КВА</t>
  </si>
  <si>
    <t>1.6</t>
  </si>
  <si>
    <t>9-ти этажный жилой дом №16, 1-ый микрорайон, Восточный жилой район Строительство КЛ 0,4-0,61 КМ</t>
  </si>
  <si>
    <t>1.5</t>
  </si>
  <si>
    <t>9-ти этажный жилой дом №5, 1-ый микрорайон, Восточный жилой район Строительство КЛ0,4-0,6 КМ, 2,КТПН10-250КВА</t>
  </si>
  <si>
    <t>1.4</t>
  </si>
  <si>
    <t>9-ти этажный жилой дом №17, 1-ый микрорайон, Восточный жилой район Строительство КЛ 0,4-0,48 КМ, 2КТПН10-250КВА</t>
  </si>
  <si>
    <t>1.3</t>
  </si>
  <si>
    <t>Микрорайон "Южный" пер.Газовый-пер.Силовой, 3 Строительство КЛ 0,4-0,9 км</t>
  </si>
  <si>
    <t>Микрорайон "Южный" пер.Газовый-пер.Силовой, 7 Строительство КЛ 0,4-0,33 км</t>
  </si>
  <si>
    <t>Филиал "Энергосеть г. Анжеро-Судженск</t>
  </si>
  <si>
    <t>ВСЕГО по ТЕХНОЛОГИЧЕСКОМУ ПРИСОЕДИНЕНИЮ:</t>
  </si>
  <si>
    <t>I</t>
  </si>
  <si>
    <t>Оформление охранных зон</t>
  </si>
  <si>
    <t>23.39</t>
  </si>
  <si>
    <t>Оформление пред проектной документации</t>
  </si>
  <si>
    <t>23.38</t>
  </si>
  <si>
    <t>Здание гаража по адресу г. Кемерово, ул. Терешковой, 55 (24м х 74м)</t>
  </si>
  <si>
    <t>23.36</t>
  </si>
  <si>
    <t>Головной офис г.Кемерово</t>
  </si>
  <si>
    <t>23.33</t>
  </si>
  <si>
    <t>Видеонаблюдение:</t>
  </si>
  <si>
    <t>23.32</t>
  </si>
  <si>
    <t>Компьтерная техника:</t>
  </si>
  <si>
    <t>Устройство проверки автоматических выключателей "Сатурн-М1"</t>
  </si>
  <si>
    <t>23.31</t>
  </si>
  <si>
    <t>Прибор "Энергомонитор 3.3"</t>
  </si>
  <si>
    <t>23.30</t>
  </si>
  <si>
    <t>Приборы:</t>
  </si>
  <si>
    <t>Прицеп К-4</t>
  </si>
  <si>
    <t>Маркировочная машина (принтер)</t>
  </si>
  <si>
    <t>23.29</t>
  </si>
  <si>
    <t xml:space="preserve">Козловой кран передвижной </t>
  </si>
  <si>
    <t>23.28</t>
  </si>
  <si>
    <t>Автомобиль-вездеход для аварийной бригады</t>
  </si>
  <si>
    <t>23.27</t>
  </si>
  <si>
    <t>Прицеп для перевозки лодки</t>
  </si>
  <si>
    <t>23.26</t>
  </si>
  <si>
    <t xml:space="preserve">Моторная лодка </t>
  </si>
  <si>
    <t>23.25</t>
  </si>
  <si>
    <t>Палатка</t>
  </si>
  <si>
    <t>23.24</t>
  </si>
  <si>
    <t>Тент - палатка</t>
  </si>
  <si>
    <t>23.23</t>
  </si>
  <si>
    <t xml:space="preserve">Приемник навигационный </t>
  </si>
  <si>
    <t>23.22</t>
  </si>
  <si>
    <t>Автомобиль Daewoo Novus грузовой-бортовой с манипулятором и корзиной</t>
  </si>
  <si>
    <t>Отопитель воздушный Вебасто</t>
  </si>
  <si>
    <t>23.21</t>
  </si>
  <si>
    <t>Инвертор п/а MIG-350 Сварог (сварочн.)</t>
  </si>
  <si>
    <t>23.20</t>
  </si>
  <si>
    <t>Пистолет для вязки арматуры DF 16</t>
  </si>
  <si>
    <t>23.19</t>
  </si>
  <si>
    <t>Гильотина</t>
  </si>
  <si>
    <t>23.18</t>
  </si>
  <si>
    <t>Компрессор поршневой</t>
  </si>
  <si>
    <t>23.17</t>
  </si>
  <si>
    <t>Стационарный подъемный стол, 8шт.</t>
  </si>
  <si>
    <t>23.16</t>
  </si>
  <si>
    <t>Фильтр электростатический, 4шт.</t>
  </si>
  <si>
    <t>23.15</t>
  </si>
  <si>
    <t>Полуавтомат сварочный, 3шт.</t>
  </si>
  <si>
    <t>23.14</t>
  </si>
  <si>
    <t>Оборудование для полимерной окраски</t>
  </si>
  <si>
    <t>23.12</t>
  </si>
  <si>
    <t>Пресс листогибочный</t>
  </si>
  <si>
    <t>23.11</t>
  </si>
  <si>
    <t>Компрессор (Ремеза) с фильтром и осушителем, 2шт.</t>
  </si>
  <si>
    <t>23.10</t>
  </si>
  <si>
    <t>Фильтр установки плазменной резки</t>
  </si>
  <si>
    <t>23.9</t>
  </si>
  <si>
    <t>Установка плазменной резки</t>
  </si>
  <si>
    <t>23.8</t>
  </si>
  <si>
    <t>Автогидроподъемник телескопический ПСС-131,22Э на шасси КамАЗ-4326 г/н М509АХ142</t>
  </si>
  <si>
    <t>23.6</t>
  </si>
  <si>
    <t>Сканер мотортестер</t>
  </si>
  <si>
    <t>23.1</t>
  </si>
  <si>
    <t>Спецтехника, автотехника, оборудование</t>
  </si>
  <si>
    <t>Строительство открытого навеса с тельфером</t>
  </si>
  <si>
    <t>Новое строительство</t>
  </si>
  <si>
    <t>22.2.</t>
  </si>
  <si>
    <t>22.3.1</t>
  </si>
  <si>
    <t xml:space="preserve">Создание систем телемеханики  и связи </t>
  </si>
  <si>
    <t>Прибор "Энергоманитор3.3"</t>
  </si>
  <si>
    <t>Кабельный транспортер К-4</t>
  </si>
  <si>
    <t>Спецтехника, автотехника, оборудование.</t>
  </si>
  <si>
    <t>Яя. Реконструкция ТП-33. Замена трансформатора 250 кВА</t>
  </si>
  <si>
    <t>22.1.6</t>
  </si>
  <si>
    <t>Яя. Реконструкция ТП-31. Замена трансформатора 100 кВА</t>
  </si>
  <si>
    <t>22.1.5</t>
  </si>
  <si>
    <t>Яя. Реконструкция ТП-45. Замена трансформатора 250 кВА</t>
  </si>
  <si>
    <t>22.1.4</t>
  </si>
  <si>
    <t>Яя. Реконструкция ПС Украинская</t>
  </si>
  <si>
    <t>22.1.3</t>
  </si>
  <si>
    <t>Замена двух  трансформаторов ТМ160 -6 /0,4 на ТМ250-10/0,4  в ТП№2А</t>
  </si>
  <si>
    <t>Воздушная линия электропередачи ЛЭП 6 кВ ф 6-14 ЛК от ПС "Украинская" с переводом на 10кВ(ф 10-10 В)</t>
  </si>
  <si>
    <t>Техническое перевооружение и реконструкция</t>
  </si>
  <si>
    <t>22.1.</t>
  </si>
  <si>
    <t>Здание гаража под автотехнику филиала "Энергосеть р.п. Яшкино" по ул. Больничная, 16</t>
  </si>
  <si>
    <t>21.7</t>
  </si>
  <si>
    <t>Открытый навес с тельфером ул. Больничная, 16 (24х4м, 3,2тн)</t>
  </si>
  <si>
    <t>21.6</t>
  </si>
  <si>
    <t>ВЛ-6кВ Ф 6-19-К до Ф -6-25-О на пересечение ул.Садовая</t>
  </si>
  <si>
    <t>21.5</t>
  </si>
  <si>
    <t xml:space="preserve">ВЛ-6кВ  Ф-6-15-0 от ТП № 6 </t>
  </si>
  <si>
    <t>Автомобиль УАЗ "Хантер"</t>
  </si>
  <si>
    <t>Д 1042/11 от 13.10.11 Р 235/11 от 16.11.2011 Реконструкция ВЛ-0,4 кВ)от ТП №11 до границы земельного участка объекта дошкольного образовательного учреждения пер.Базарный,15 пгт Яшкино</t>
  </si>
  <si>
    <t>0</t>
  </si>
  <si>
    <t>АИИС КУЭ филиала "Энергосеть г. Юрга"</t>
  </si>
  <si>
    <t xml:space="preserve">Система учета электроэнергии в коммунальном секторе с возможностью дистанционного съема показаний </t>
  </si>
  <si>
    <t>Омметр Виток (с комбинированным питанием)</t>
  </si>
  <si>
    <t>Реконструкция ТП-133 с увеличением мощности трансформатора с 400 на 630 кВА</t>
  </si>
  <si>
    <t>Реконструкция оборудования ТП 25 замена трансформатора 400 кВА на новый</t>
  </si>
  <si>
    <t>Реконструкция оборудования ТП 95 замена трансформатора 250 кВА на новый</t>
  </si>
  <si>
    <t>Реконструкция оборудования ТП 138 замена двух трансформаторов 400 кВА на 630 кВА</t>
  </si>
  <si>
    <t>Реконструкция ТП</t>
  </si>
  <si>
    <t>Электролаборатория  на базе ГАЗ вездеход</t>
  </si>
  <si>
    <t>МТЗ-82 (Экскаватор с греферной установкой)</t>
  </si>
  <si>
    <t>19.6</t>
  </si>
  <si>
    <t xml:space="preserve"> ТП 10/0,4кВ.1х250кВА ул.Ленина,160г пгт Верх-Чебула</t>
  </si>
  <si>
    <t>19.5</t>
  </si>
  <si>
    <t xml:space="preserve"> ТП 10/0,4кВ.1х63кВА ул.Ленина,160в пгт Верх-Чебула</t>
  </si>
  <si>
    <t xml:space="preserve"> КТП №191    10/0,4 кВ, 1х630 кВА, ул. Советская, 1 "Е", пгт. Верх-Чебула" </t>
  </si>
  <si>
    <t xml:space="preserve">М ТП №151    10/0,4 кВ, 1х250 кВА, ул. Советская, 134 "Б", пгт. Верх-Чебула" </t>
  </si>
  <si>
    <t>М ТП № 157    10/0,4 кВ, 1х160 кВА, ул. Советская, 145 "Б", пгт. Верх-Чебула"</t>
  </si>
  <si>
    <t>ТЯЖ Д 708/11 14.07.11 Р 188/11 Реконструкция ЛЭП-0,4кВ от ТП №211 до ВРУ-0,4кВ здания жилого дома по ул.Коммунистическая,5а пгт Тяжинский</t>
  </si>
  <si>
    <t>18.29</t>
  </si>
  <si>
    <t>ТЯЖ Д 475/11 28.04.11 Р 155/11 Реконструкция ТП №4 (10/0,4кВ) пгт Тяжинский</t>
  </si>
  <si>
    <t>18.28</t>
  </si>
  <si>
    <t>ТЯЖ Д 475/11 28.04.11 Р 155/11 Реконструкция ТП №205 (10/0,4кВ) пгт Тяжинский</t>
  </si>
  <si>
    <t>18.27</t>
  </si>
  <si>
    <t>ВЛ-0,4 кВ от ТП № 15 по ул. Чехова, ул. Калинина, ул. Садовая, ул. Луговая" в пгт. Тяжинский</t>
  </si>
  <si>
    <t>18.26</t>
  </si>
  <si>
    <t>ВЛ-0,4 кВ от ТП № 12 по ул. Школьная, ул. Калинина, ул. Островского, ул. Са-довая, ул. Большевистская, ул. Красноармейская" в пгт. Тяжинский</t>
  </si>
  <si>
    <t>18.25</t>
  </si>
  <si>
    <t>ВЛ-0,4 кВ от ТП № 8 по ул.Мичурина, Садовая, Южная, пгт.Итатский</t>
  </si>
  <si>
    <t>18.24</t>
  </si>
  <si>
    <t>ВЛ-0,4 кВ от ТП № 207 по ул.Горького, ул.Первомайская в  пгт.Тяжинский</t>
  </si>
  <si>
    <t>18.23</t>
  </si>
  <si>
    <t>ТП № 40, 1х400 кВА в пгт.Тяжинский</t>
  </si>
  <si>
    <t>18.22</t>
  </si>
  <si>
    <t>ТП № 1, 1х400 кВА в пгт.Тяжинский</t>
  </si>
  <si>
    <t>18.21</t>
  </si>
  <si>
    <t>ВЛ-10 кВ, отпайка  Ф-10-10-В по ул.Столярная в пгт.Тяжинский</t>
  </si>
  <si>
    <t>18.20</t>
  </si>
  <si>
    <t>ВЛ-0,4 кВ от ТП № 9 по ул.Пушкина, Мира, Советская, пгт.Итатский</t>
  </si>
  <si>
    <t>18.19</t>
  </si>
  <si>
    <t>ВЛ-0,4 кВ от ТП № 2 по ул.Советская, Пролетарская, пгт.Итатский</t>
  </si>
  <si>
    <t>18.18</t>
  </si>
  <si>
    <t>ВЛ-0,4 кВ от ТП № 1 по ул.Промышленная, Советская, Весенняя, пгт.Итатский</t>
  </si>
  <si>
    <t>18.17</t>
  </si>
  <si>
    <t>ВЛ-0,4 кВ от ТП № 36 по ул.Элеваторная, Береговая, Рабочая, пгт.Тяжинский</t>
  </si>
  <si>
    <t>18.16</t>
  </si>
  <si>
    <t>ВЛ-0,4 кВ от ТП № 303 по ул.Крайняя, Лесная, Стройучастковая, пер.Лесной, пгт.Тяжинский</t>
  </si>
  <si>
    <t>18.15</t>
  </si>
  <si>
    <t>ВЛ-0,4 кВ от ТП № 9 по ул.Коммунистическая, Садовая, пгт.Тяжинский</t>
  </si>
  <si>
    <t>ВЛ-0,4 кВ от ТП № 6 по ул.Южная, Сафронава, Луговая, Коммунальная, Садовая, пгт.Тяжинский</t>
  </si>
  <si>
    <t>воздушная линия электропередач 0,4 кВ (ВЛ-0,4 кВ) от ТП № 205 по ул.Ленина (ф-2,3) в  пгт.Тяжинский</t>
  </si>
  <si>
    <t>ВЛ-0,4 кВ от ТП № 201 по ул.Тельмана, Советская, Горького, Вокзальная, пгт.Тяжинский</t>
  </si>
  <si>
    <t>ВЛ-0,4 кВ от ТП № 4 ф-3 по ул.Ленина в  пгт.Тяжинский</t>
  </si>
  <si>
    <t>ВЛ-0,4 кВ от ТП № 104 по ул.Рабочая,Советская, пер.Рабочий, пгт.Итатский</t>
  </si>
  <si>
    <t>ВЛ-0,4 кВ от ТП № 11 по ул.Заречная, Советская, пгт.Итатский</t>
  </si>
  <si>
    <t>ВЛ-0,4 кВ от ТП № 37 по ул.Столярная, пгт.Тяжинский</t>
  </si>
  <si>
    <t>ВЛ-0,4 кВ от ТП № 209 по ул.Вокзальная, пгт.Тяжинский</t>
  </si>
  <si>
    <t>18.6</t>
  </si>
  <si>
    <t>Филиал "Энергосеть пгт. Тяжинский"</t>
  </si>
  <si>
    <t>18.5</t>
  </si>
  <si>
    <t>Пилорама ЦДС-1100</t>
  </si>
  <si>
    <t>18.4</t>
  </si>
  <si>
    <t>Установка ячеек КСО-272 в здение подстанции респределительной (РП 10/10 "Тяжинская")</t>
  </si>
  <si>
    <t>Филиал" Энергосеть  п.г.т. Тяжинский"</t>
  </si>
  <si>
    <t>Генератор Endress ESE 804 SDBS-DS</t>
  </si>
  <si>
    <t>17.20</t>
  </si>
  <si>
    <t>БМ-205Д (буроям на базе МТЗ-82, глубина бурения 3 метра)</t>
  </si>
  <si>
    <t>17.19</t>
  </si>
  <si>
    <t>17.18</t>
  </si>
  <si>
    <t>АГП-17, Автоподъемник 17 метров шасси ГАЗ, двойная кабина</t>
  </si>
  <si>
    <t>17.16</t>
  </si>
  <si>
    <t>Реконструкция оборудования РП-1"Микрорайон "Красная горка замена ячеек</t>
  </si>
  <si>
    <t>Реконструкция  оборудования КТП-42 замена трансформатора 250 кВА на новый</t>
  </si>
  <si>
    <t>Реконструкция  оборудования ТП-35 замена трансформатора 400 кВА на новый</t>
  </si>
  <si>
    <t>Реконструкция  оборудования ТП-69 замена трансформатора 400 кВА на новый</t>
  </si>
  <si>
    <t>Установка камеры КСО в ТП 35</t>
  </si>
  <si>
    <t>Установка камеры КСО в ТП 27</t>
  </si>
  <si>
    <t>Комплектная трансформаторная подстанция КТПН №5-10/0,4 кВ киоскового типа  мощностью 250 кВА по ул. Ленина в г. Топки</t>
  </si>
  <si>
    <t>Комплектная трансформаторная подстанция КТПН №88-10/0,4 кВ мачтового типа  мощностью 160 кВА по ул.Революции  в г. Топки</t>
  </si>
  <si>
    <t xml:space="preserve"> Комплектная трансформаторная подстанция КТПН №85-10/0,4 кВ киоскового типа  мощностью 160  кВА по ул. Советская  в г. Топки</t>
  </si>
  <si>
    <t>Комплектная трансформаторная подстанция КТПН №70-10/0,4 кВ мачтового типа  мощностью160 кВА по ул. Пионерская  в г. Топки</t>
  </si>
  <si>
    <t>Комплектная трансформаторная подстанция КТПН №78-10/0,4 кВ киоскового типа  мощностью 250 кВА по ул.Новая в г. Топки</t>
  </si>
  <si>
    <t>Комплектная трансформаторная подстанция КТПН №55-10/0,4 кВ киоскового типа  мощностью 250 кВА в районе 1-го участка в г. Топки</t>
  </si>
  <si>
    <t>Комплектная трансформаторная подстанция КТПН №77-10/0,4 кВ киоскового типа  мощностью 160 кВА по ул.Фрунзе в г. Топки</t>
  </si>
  <si>
    <t>Комплектная трансформаторная подстанция КТПН №99-10/0,4 кВ киоскового типа  мощностью160 кВА по ул. Станционная в г. Топки</t>
  </si>
  <si>
    <t>Энергосбережение и повышение энергетической эффективности</t>
  </si>
  <si>
    <t>Филиал "Энергосеть Тисульского района"</t>
  </si>
  <si>
    <t>Филиал" Энергосеть Тисульского района" (п. Центральный, п. Берикуль)</t>
  </si>
  <si>
    <t>16.12</t>
  </si>
  <si>
    <t>Пожарно-охранная сигнализация:</t>
  </si>
  <si>
    <t>Д 1212/11 от 14.02.11 Р 80/12 от 16.03.2012 Реконструкция ТП № К-37 с установкой тр-ра 630кВА взамен существующего 315кВА пгт Тисуль</t>
  </si>
  <si>
    <t>ТИС Д 539/11 18.05.2011 Р 128/11 Реконструкция №К-81 (ТП-К-81, 1x630 кВА) по ул. Трухницкого, п.г.т. Тисуль» до двухтрансформаторной КТПН</t>
  </si>
  <si>
    <t>16.11</t>
  </si>
  <si>
    <t>Реконструкция оборудования ТП 3 замена трансформаторов 250 кВА на новый</t>
  </si>
  <si>
    <t>Реконструкция оборудования ТП 2 замена трансформаторов 250 кВА на новый</t>
  </si>
  <si>
    <t>Реконструкция оборудования ТП К-30 замена трансформаторов 160 кВА на новый</t>
  </si>
  <si>
    <t>Реконструкция оборудования ТП К-78 замена трансформаторов 160 кВА на новый</t>
  </si>
  <si>
    <t>Реконструкция оборудования ТП К-51 замена трансформаторов 250 кВА на новый</t>
  </si>
  <si>
    <t>Реконструкция оборудования ТП К-31 замена трансформатора 250 кВА на новый</t>
  </si>
  <si>
    <t>Реконструкция оборудования ТП К-4 замена трансформатора 250 кВА на новый</t>
  </si>
  <si>
    <t>Автомобиль ДЭУ с манипулятором</t>
  </si>
  <si>
    <t>Филиал" Энергосеть Тисульского района"</t>
  </si>
  <si>
    <t>Плоттер</t>
  </si>
  <si>
    <t>Модульный гараж (18х12м)</t>
  </si>
  <si>
    <t>АБК</t>
  </si>
  <si>
    <t>Шерегеш</t>
  </si>
  <si>
    <t>Холодный склад с кран-балкой г. Таштагол, ул. Энергетиков, 1</t>
  </si>
  <si>
    <t>"Здание нежилое №2 участка филиала "Энергосеть" в  п. Темиртау Таштагольского района  Шоссейная,2</t>
  </si>
  <si>
    <t>"Здание нежилое №1 участка филиала "Энергосеть" в  п. Темиртау Таштагольского района  ул. Шоссейная, 2</t>
  </si>
  <si>
    <t>КТПМ-250 кВА 6/0,4 кВ для ТП-561 Майск-2</t>
  </si>
  <si>
    <t>КТПМ-250 кВА 6/0,4 кВ для ТП-560 Майск-1</t>
  </si>
  <si>
    <t>ТП-306 п. Темиртау</t>
  </si>
  <si>
    <t>МТП-307 замена на КТПН-250/6</t>
  </si>
  <si>
    <t>КТП-220-замена на КТПН-160/6</t>
  </si>
  <si>
    <t>ТП-210-замена на КТПН-160/6</t>
  </si>
  <si>
    <t>КТП-208- замена на КТПН-100/6</t>
  </si>
  <si>
    <t>КТП-86 «Березовая» п. Базанча</t>
  </si>
  <si>
    <t>КТП-85 «Комарова» п. Базанча</t>
  </si>
  <si>
    <t>КТП-84 «Администрация» п. Калары</t>
  </si>
  <si>
    <t>Проектирование и строительство. Сооружение электротехническое: ТП-157 "НФС", сектор "А", СТК "Шерегеш"</t>
  </si>
  <si>
    <t>Проектирование и строительство одноцепной ВЛЗ-6кВ от ПС-35/6кВ "Спортивная" до ТП "Техас" (для переключения существующих потребительских подстанций с фид. №6-6-"СК").</t>
  </si>
  <si>
    <t>Установка дополнительного оборудования (ТМ-630кВА) в ТП №418(28)</t>
  </si>
  <si>
    <t>Установка дополнительного оборудования (ТМ-630кВА) в ТП №417(27)</t>
  </si>
  <si>
    <t>Реконструкция по техприсоединению</t>
  </si>
  <si>
    <t>филиал  "Энергосеть г. Таштагол"</t>
  </si>
  <si>
    <t>Филиал" Энергосеть г. Таштагол" (базы КАЗ, Мундыбаш, Шерегеш и цех по ремонту трансформаторов)</t>
  </si>
  <si>
    <t>Тепловизор</t>
  </si>
  <si>
    <t>Устройство прогрузки автоматических выключателей УПА-3</t>
  </si>
  <si>
    <t>Реконструкция ТП-81 "Сокол", МТП-100 6/0,4 кв</t>
  </si>
  <si>
    <t>Реконструкция оборудования ТП-132 пгт Шерегеш: установка резервного трасформатора 400 кВА</t>
  </si>
  <si>
    <t xml:space="preserve">Реконструкция оборудования ТП-46 г. Таштагол: установка резервного трасформатора 630 кВА </t>
  </si>
  <si>
    <t>Реконструкция оборудования МТП-502 п Спасск: замена трасформатора 100 кВА на новый</t>
  </si>
  <si>
    <t xml:space="preserve">Реконструкция оборудования ТП-49 г. Таштагол: установка резервного трасформатора 400 кВА </t>
  </si>
  <si>
    <t>ЦРТП Весенняя Шерегеш. г. Зеленая</t>
  </si>
  <si>
    <t>ЦРТП Восточная  Шерегеш. г. Зеленая</t>
  </si>
  <si>
    <t>ТП-140 Шерегеш. г. Зеленая</t>
  </si>
  <si>
    <t>Реконструкция ПС 35/6 кВ  Кедровая п г.т. Шерегеш</t>
  </si>
  <si>
    <t>Реконструкция оборудования  ЦРП-1. Усть-Шалым с ТП-31  замена ячеек 19 шт. (6кВ),  панели ЩО-70 8шт.</t>
  </si>
  <si>
    <t>РП</t>
  </si>
  <si>
    <t>КАМАЗ (Бортовой с краном манипулятором)</t>
  </si>
  <si>
    <t>Экскаватор - погрузчик XCMG WZ 30-25 (Китайский)</t>
  </si>
  <si>
    <t>Электротехническая лаборатория</t>
  </si>
  <si>
    <t>Буроям на шасси МТЗ-82 глубина бурения 3м.</t>
  </si>
  <si>
    <t xml:space="preserve"> Контейнер железнодорожный 40-фут </t>
  </si>
  <si>
    <t xml:space="preserve">Автовышка высота подъема 22 м. на базе а/м ЗИЛ </t>
  </si>
  <si>
    <t>Проектирование ЦРП-5 "Центральный" мкр "Усть-Шалым" г.Таштагол</t>
  </si>
  <si>
    <t>Проектирование ЛЭП-6кВ ф№6-11-"РТС" от МТП-92 "Логовая" до МТП-5 "Тургенева" г.Таштагол протяженностью 1,8км</t>
  </si>
  <si>
    <t>Проектирование строительства   п\ст "Спасск 2" 35/6 кВ</t>
  </si>
  <si>
    <t>Реконструкция ПС "Спасская"</t>
  </si>
  <si>
    <t xml:space="preserve"> Установка доп.оборудования в ТП № 125Н по ул.Гагарина,п.Шерегеш</t>
  </si>
  <si>
    <t>Проектирование и реконструкция участка двухцпной магистральной ВЛ-6 кВ фид.-ров  №6-3-"В" и № 6-5-"ШТ" от оп. №19 двухцепной ВЛ-6 кВ -  до ЦРП-3 и ЦРП-4, СТК "Шерегеш".</t>
  </si>
  <si>
    <t>ЛЭП-0,4 кВ  п. Сокол</t>
  </si>
  <si>
    <t>МТП -316 Темиртау</t>
  </si>
  <si>
    <t xml:space="preserve"> КТПМ "Нижний склад"" п. Калары </t>
  </si>
  <si>
    <t xml:space="preserve"> КМТП-411 ул. Дзержинского пгт. Мундыбаш</t>
  </si>
  <si>
    <t>Оборудование для складирования и  хранения</t>
  </si>
  <si>
    <t>Анализатор ПКЭ и эталонный счетчик"Энергомонитор 3.3"</t>
  </si>
  <si>
    <t xml:space="preserve">Энерготестер ПКЭ-06 с клещами токоизмерительными гибкими, Iном=300/3000А </t>
  </si>
  <si>
    <t>Трассокабелеискатель "Успех АГ-308.60"</t>
  </si>
  <si>
    <t xml:space="preserve">Спецтехника, автотехника, оборудование </t>
  </si>
  <si>
    <t>Система учета электроэнергии в коммунальном секторе с возможностью дистанционного съема показаний</t>
  </si>
  <si>
    <t xml:space="preserve">Сооружение линейное электротехническое: кабельная линия 6кВ (КЛ-6кВ) от Ф-604 ПС 35/6кВ "ЦПП" до ТП-114 в п.Таежный, г.Тайга"  </t>
  </si>
  <si>
    <t>Сооружение линейное электротехническое:   кабельная линия электропередач 6кВ (КЛ-6кВ) от РП центральной котельной до ТП-46 в  г.Тайга</t>
  </si>
  <si>
    <t xml:space="preserve">Сооружение линейное электротехническое: воздушная  защищенная линия электропередач 6 кВ (ВЛЗ-6кВ) от ТП-22 до ТП-24 </t>
  </si>
  <si>
    <t>Реклоузер вакуумный серии PBA/TEL по  Ф-707 опора №102</t>
  </si>
  <si>
    <t>Здание гаража под автотехнику филиала "Энергосеть р.п. Промышленная" по  ул. Линейная , 2 (6х15х5м)</t>
  </si>
  <si>
    <t>13.19</t>
  </si>
  <si>
    <t>Ограждение производственной базы филиала "Энергосеть р.п. Промышленная" ул. Линейная, 2 (профлист, высота 2,5м, длина 360м)</t>
  </si>
  <si>
    <t>Открытый навес с тельфером по  ул. Линейная , 2 (18х12м, 3,2 тн)</t>
  </si>
  <si>
    <t>Хозяйственные объекты:</t>
  </si>
  <si>
    <t xml:space="preserve"> ВЛ-10 кВ от Ф-10-6П до МТП 1х100 кВА по ул. Колхозная, пгт. Промышленная </t>
  </si>
  <si>
    <t xml:space="preserve"> МТП 1х100 кВА по ул. Колхозная, пгт. Промышленная </t>
  </si>
  <si>
    <t>Проектирование  будущих периодов:</t>
  </si>
  <si>
    <t xml:space="preserve"> ВЛ-10 кВ от Ф-10-5К до МТП (1х100 кВА) по ул. Осенняя, пгт. Промышленная</t>
  </si>
  <si>
    <t>МТП 1х100 кВА по ул. Осенняя, пгт. Промышленная</t>
  </si>
  <si>
    <t>Автомобиль УАЗ (цельнометаллический с гр.отсеком)</t>
  </si>
  <si>
    <t>Автотехника:</t>
  </si>
  <si>
    <t>Видеонаблюдение филиал "Энергосеть п.г.т. Промышленная"</t>
  </si>
  <si>
    <t>Реконструкция оборудования ТП-13 замена трансформатора 250 кВА на новый</t>
  </si>
  <si>
    <t>Реконструкция оборудования ТП-10 замена трансформатора 250 кВА на новый</t>
  </si>
  <si>
    <t>Реконструкция оборудования ТП-136 замена трансформатора 100 кВА на новый</t>
  </si>
  <si>
    <t>Реконструкция оборудования ТП-78 замена трансформатора 250 кВА на новый</t>
  </si>
  <si>
    <t>Реконструкция оборудования ТП-27 замена трансформатора 100 кВА на новый</t>
  </si>
  <si>
    <t>Реконструкция оборудования ТП-189 замена трансформатора 100 кВА на новый</t>
  </si>
  <si>
    <t>ТП</t>
  </si>
  <si>
    <t>Техническое перевооружение и реконструкция:</t>
  </si>
  <si>
    <t>Д13-135/12 28.06.12 Реконструкция ВЛ-0,4кВ от ТП-456</t>
  </si>
  <si>
    <t>ПРК Д 305/11  13.04.11 Р 147/11 Установка дополнительного оборудования в ТП № 705</t>
  </si>
  <si>
    <t>Д408/11 Р121 Установка дополнительного оборудования в ТП-318</t>
  </si>
  <si>
    <t>Установка доп.оборудования столовая ул.Горбунова,5 (дог. № 958/11 от 27.09.2011)</t>
  </si>
  <si>
    <t>Реконструкция воздушно-кабельной ЛЭП-6кВ ф.6-24-Т (дог. № 613/11 от 16.06.2011)</t>
  </si>
  <si>
    <t>Реконструкция  по технологическому присоединению</t>
  </si>
  <si>
    <t>Сооружение линейное электротехническое: воздушно-кабельная ЛЭП-6кВ ф.6-50-С с п/ст "Красногорская" до ТП-673</t>
  </si>
  <si>
    <t>Сооружение электротехническое: трансформаторная подстанция 6/0,4кВ ТП-673 6/0,4кВ "ул.Гранитная"</t>
  </si>
  <si>
    <t>Сооружение линейное электротехническое: воздушно-кабельная ЛЭП-6кВ ф.6-18-Б с п/ст "Зенковская" до ТП-301</t>
  </si>
  <si>
    <t>Сооружение электротехническое: трансформаторная подстанция 6/0,4кВ МТП-301 "ул.Егорова"</t>
  </si>
  <si>
    <t>Сооружение электротехническое: трансформаторная подстанция 6/0,4кВ МТП-495 "пер.Садовый"</t>
  </si>
  <si>
    <t>Сооружение электротехническое: трансформаторная подстанция 6/0,4кВ МТП-494 "ул.Центральная"</t>
  </si>
  <si>
    <t>Трансформаторный цех</t>
  </si>
  <si>
    <t>Спутниковая антенна</t>
  </si>
  <si>
    <t>Устройство проверки автоматов "Сатурн-М3"</t>
  </si>
  <si>
    <t>Реконструкция оборудования ТП 744 замена трансформаторов 2х630 кВА на новые</t>
  </si>
  <si>
    <t>Реконструкция оборудования ТП 743 замена трансформатора 630 кВА на новый</t>
  </si>
  <si>
    <t>Реконструкция оборудования ТП 717 замена трансформатора 630 кВА на новый</t>
  </si>
  <si>
    <t>Реконструкция оборудования ТП 562 замена трансформатора 630 кВА на новый</t>
  </si>
  <si>
    <t>Реконструкция оборудования ТП 541 замена трансформатора 630 кВА на новый</t>
  </si>
  <si>
    <t>Реконструкция оборудования ТП 525 замена трансформатора 250 кВА на новый</t>
  </si>
  <si>
    <t>Реконструкция оборудования ТП 347 замена трансформатора 630 кВА на новый</t>
  </si>
  <si>
    <t>Реконструкция оборудования ТП 257 замена трансформатора 630 кВА на новый</t>
  </si>
  <si>
    <t>Реконструкция оборудования ТП 241 замена трансформатора 100 кВА на новый</t>
  </si>
  <si>
    <t>Реконструкция оборудования ТП (2 шт № не определен) замена трансформатора 630 кВА на новый</t>
  </si>
  <si>
    <t>Реконструкция оборудования ТП ( 4 шт № не определен) замена трансформатора 400 кВА на новый</t>
  </si>
  <si>
    <t>Реконструкция оборудования ТП (1 шт № не определен) замена трансформатора 250 кВА на новый</t>
  </si>
  <si>
    <t>Реконструкция оборудования ТП</t>
  </si>
  <si>
    <t>Реконструкция оборудования РП-12  замена ячеек</t>
  </si>
  <si>
    <t>Реконструкция оборудования РП-3  замена ячеек</t>
  </si>
  <si>
    <t>Реконструкция оборудования РП-6  замена ячеек</t>
  </si>
  <si>
    <t>Реконструкция оборудования РП-7 "пос. Аэродромный замена ячеек</t>
  </si>
  <si>
    <t>Реконструкция оборудования РП</t>
  </si>
  <si>
    <t xml:space="preserve">Погрузчик-экскаватор  </t>
  </si>
  <si>
    <t>УАЗ (цельнометаллический с гр. отсеком)</t>
  </si>
  <si>
    <t>Сооружение линейное электротехническое: воздушно-кабельная ЛЭП-0,4кВ от ТП-767</t>
  </si>
  <si>
    <t>Трансформаторная подстанция 6/0,4кВ ТП-899 "д/сад ш.Дзержинского"</t>
  </si>
  <si>
    <t xml:space="preserve"> воздушно-кабельная ЛЭП-6кВ ф.6-13-С с п/ст "Красный Углекоп"</t>
  </si>
  <si>
    <t xml:space="preserve"> воздушно-кабельная ЛЭП-10кВ ф.10-23-С с п/ст "Коммунальная"</t>
  </si>
  <si>
    <t xml:space="preserve"> воздушно-кабельная ЛЭП-0,4кВ от ТП-849</t>
  </si>
  <si>
    <t xml:space="preserve"> ТП-744 квартал 10</t>
  </si>
  <si>
    <t xml:space="preserve"> Реконструкция воздушно-кабельная ЛЭП-0,4кВ от ТП-939</t>
  </si>
  <si>
    <t xml:space="preserve"> Реконструкция воздушно-кабельная ЛЭП-0,4кВ от ТП-662</t>
  </si>
  <si>
    <t xml:space="preserve">  Реконструкция воздушно-кабельная ЛЭП-0,4кВ от ТП-661</t>
  </si>
  <si>
    <t xml:space="preserve">  Реконструкция воздушно-кабельная ЛЭП-0,4кВ от ТП-337</t>
  </si>
  <si>
    <t xml:space="preserve">  Реконструкция воздушно-кабельная ЛЭП-0,4кВ от ТП-336</t>
  </si>
  <si>
    <t xml:space="preserve"> Реконструкция воздушно-кабельная ЛЭП-0,4кВ от ТП-254</t>
  </si>
  <si>
    <t xml:space="preserve">Филиал "Энергосеть г.Прокопьевска" </t>
  </si>
  <si>
    <t>Система учета электроэнергии в частном секторе с возможностью дистанционного съема показаний</t>
  </si>
  <si>
    <t>11.9</t>
  </si>
  <si>
    <t>филиал "Энергосеть г. Полысаево"</t>
  </si>
  <si>
    <t>11.8</t>
  </si>
  <si>
    <t>Генератор частоты ГТЧ-1</t>
  </si>
  <si>
    <t>КИП-2Т</t>
  </si>
  <si>
    <t>Реконструкция оборудования РП-5 замена ячеек</t>
  </si>
  <si>
    <t>Автоподъемник на шасси ГАЗ, 18 метров</t>
  </si>
  <si>
    <t>Центральный распределительный пункт-2А (ЦРП-2А) в г.Осинники</t>
  </si>
  <si>
    <t xml:space="preserve"> ЛЭП  6кВ 6-6-С до ТП-11 </t>
  </si>
  <si>
    <t xml:space="preserve"> ЛЭП  6кВ 6-1-Н к ТП-176 </t>
  </si>
  <si>
    <t xml:space="preserve"> ВЛ-6кВ 6-11-Ф от опоры №3  до опоры №79</t>
  </si>
  <si>
    <t xml:space="preserve"> ВЛ-6кВ 6-15-А  от опоры    №49  до ТП-7</t>
  </si>
  <si>
    <t>Филиал "Энергосеть г. Осинники" Видеонаблюдение</t>
  </si>
  <si>
    <t>Реконструкция ТП 109 замена трансформатора 250 кВА для перевода сетей с 0,23 кВ на 0,4 кВ</t>
  </si>
  <si>
    <t>Реконструкция ТП 13 замена трансформатора 160 кВА для перевода сетей с 0,23 кВ на 0,4 кВ</t>
  </si>
  <si>
    <t>Реконструкция ТП 36 замена трансформатора 250 кВА для перевода сетей с 0,23 кВ на 0,4 кВ</t>
  </si>
  <si>
    <t>Реконструкция ТП 26 замена трансформатора 100 кВА для перевода сетей с 0,23 кВ на 0,4 кВ</t>
  </si>
  <si>
    <t xml:space="preserve"> ТП</t>
  </si>
  <si>
    <t>Реконструкция оборудования ЦРП-1 замена ячеек</t>
  </si>
  <si>
    <t>Погрузчик-экскаватор XCMG WZ 30-25</t>
  </si>
  <si>
    <t>Линия электропередач 0,4 кВ от ТП-149</t>
  </si>
  <si>
    <t>ЛЭП-10 кВ от Ф-10-9 (Ф-10-12-2Л) до ТП-149</t>
  </si>
  <si>
    <t>ТП-149 по ул.А.Матросова в г.Мариинске (пер.Линейный)</t>
  </si>
  <si>
    <t>ВЛ- 0,4 кВ от ТП-148</t>
  </si>
  <si>
    <t>ЛЭП-10 кВ  от Ф-10-12 (Ф-10-9-2Л) до ТП-148</t>
  </si>
  <si>
    <t>Строительство ТП-148 по пер.Кирпичному в г.Мариинске (Р.Люксембург)</t>
  </si>
  <si>
    <t>Струйный плоттер</t>
  </si>
  <si>
    <t>Филиал "Энергосеть г. Мариинск"</t>
  </si>
  <si>
    <t>Филиал "Энергосеть г.Мариинск"</t>
  </si>
  <si>
    <t>Мнемосхема:</t>
  </si>
  <si>
    <t>Реконструкция оборудования РП-2</t>
  </si>
  <si>
    <t>Реконстркция оборудования ЦРП-10</t>
  </si>
  <si>
    <t>строительство отпайки ЛЭП-10кВ Ф-10-14(Ф-10-15М) до ТП 100 кВА по ул.Набережная</t>
  </si>
  <si>
    <t>ТП 100 кВА по ул.Набережная</t>
  </si>
  <si>
    <t>Реконструкция оборудования в ТП-173 за домом 39"а" в г.Мариинске</t>
  </si>
  <si>
    <t>Реконструкция  МТП №113 по ул.Рабочая</t>
  </si>
  <si>
    <t xml:space="preserve"> Реконструкция ТП-004, 1*400кВА по ул.Сибиряков-Гвардейцев в г.Мариинске</t>
  </si>
  <si>
    <t xml:space="preserve"> Реконструкция  ТП-118, 1*400кВА по ул.Сибиряков-Гвардейцев в г.Мариинске</t>
  </si>
  <si>
    <t>филиал "Энергосеть Мариинск"</t>
  </si>
  <si>
    <t>Здание охраны производственной базы  п Зеленогорск, ул Центральная,69. КПП.</t>
  </si>
  <si>
    <t>Открытый навес с тельфером  по ул Центральная,69 п. Зеленогорский</t>
  </si>
  <si>
    <t>ВЛ-10 кВ от Ф-10-11-ВП-1 до КТП-446 (0,460 км)</t>
  </si>
  <si>
    <t>Трансформаторная подстанция комплектная № 446 (КТПН № 446 1*160кВА) в районе ул. Совхозная</t>
  </si>
  <si>
    <t>Трансформаторная подстанция комплектная ( КТПН  1*160 кВА) в районе улиц Радужная,Майская,Солнечная</t>
  </si>
  <si>
    <t>Прицеп ( раскатка) К-4 г/п = 4 тн</t>
  </si>
  <si>
    <t>УАЗ (санитарного типа 8 мест)</t>
  </si>
  <si>
    <t xml:space="preserve">Спецтехника </t>
  </si>
  <si>
    <t>Видеонаблюдение: здания АБК по ул Центральная,69 и 18 п Зеленогорский и ПС "Пионерная"</t>
  </si>
  <si>
    <t>Реконструкция ТП-441. Замена транс-ра 160 кВА</t>
  </si>
  <si>
    <t>Реконструкция  ПС "Пионерная": замена выключателей и разрядников</t>
  </si>
  <si>
    <t>Реконструкция ВЛ-0,4 кВ отТП № 447 по ул. Солнечная, пгт Крапивинский"</t>
  </si>
  <si>
    <t>ВЛ</t>
  </si>
  <si>
    <t>филиал "Энергосеть Крапивинский"</t>
  </si>
  <si>
    <t>Пункт мойки автотранспорта для филиала "Энергосеть г. Киселевск"</t>
  </si>
  <si>
    <t>7.51</t>
  </si>
  <si>
    <t>Холодный склад с кран-балкой  ул. Краснобродская, 7</t>
  </si>
  <si>
    <t>7.50</t>
  </si>
  <si>
    <t xml:space="preserve"> ВЛ 0,4 кВ от  КТП №194 </t>
  </si>
  <si>
    <t>7.49</t>
  </si>
  <si>
    <t xml:space="preserve">МТП 1х 100 кВА по ул. В.Волошиной          </t>
  </si>
  <si>
    <t>7.48</t>
  </si>
  <si>
    <t>ВЛ-6 кВ Ф-6-23-Б от опоры №12 до ТП-198 г.Киселевск</t>
  </si>
  <si>
    <t>7.47</t>
  </si>
  <si>
    <t xml:space="preserve"> ВЛ- 0,4 кВ от МТП-288 по ул. Боткина г. Киселевска». протяж. 0,8 км </t>
  </si>
  <si>
    <t>7.46</t>
  </si>
  <si>
    <t>МТП-288, 63 кВА. по ул.Боткина г. Киселевске.</t>
  </si>
  <si>
    <t>7.45</t>
  </si>
  <si>
    <t>ВЛ- 10кВ (Ф 10-26-В) от МТП-280 до ул. Боткина г. Киселевска». протяж.0,7 км</t>
  </si>
  <si>
    <t>7.44</t>
  </si>
  <si>
    <t>МТП 250 кВА, ул. Стрелковая</t>
  </si>
  <si>
    <t>7.43</t>
  </si>
  <si>
    <t xml:space="preserve"> ВЛ  6 кВ  Ф-6-14-Ш, от опоры № 57  до ул. Стрелковая   </t>
  </si>
  <si>
    <t>7.42</t>
  </si>
  <si>
    <t>Видеонаблюдение ул.Ленина,59 г.Киселевск</t>
  </si>
  <si>
    <t>7.41</t>
  </si>
  <si>
    <t>7.40</t>
  </si>
  <si>
    <t>Монтаж реклоузера  на опоре №58/13 Ф-2-10-Г</t>
  </si>
  <si>
    <t>7.39</t>
  </si>
  <si>
    <t>Монтаж реклоузера  на опоре №30 ВЛ-6 кВ Ф-22-8-П</t>
  </si>
  <si>
    <t>7.38</t>
  </si>
  <si>
    <t>Монтаж реклоузера  на опоре №22/1 ВЛ-10 кВ Ф-2 от ЦРП-4</t>
  </si>
  <si>
    <t>7.37</t>
  </si>
  <si>
    <t>Монтаж реклоузера  на опоре №27 ВЛ-6 кВ. Ф-6-26-Г</t>
  </si>
  <si>
    <t>7.36</t>
  </si>
  <si>
    <t xml:space="preserve">Монтаж реклоузера  на опоре №14 ВЛ-6 кВ. Ф-24-7-Г </t>
  </si>
  <si>
    <t>7.35</t>
  </si>
  <si>
    <t>Монтаж реклоузера  на опоре №43 ф.6-13-П</t>
  </si>
  <si>
    <t>7.34</t>
  </si>
  <si>
    <t xml:space="preserve">Монтаж реклоузера вместо ЛР на опоре около ТП-201 ф.6-9-П </t>
  </si>
  <si>
    <t>7.33</t>
  </si>
  <si>
    <t xml:space="preserve">Монтаж реклоузеров  на опоре №18/1 ф.6-4-Г </t>
  </si>
  <si>
    <t>7.32</t>
  </si>
  <si>
    <t xml:space="preserve">Монтаж реклоузеров  на опоре №7/1 ф.6-4-Г </t>
  </si>
  <si>
    <t>7.31</t>
  </si>
  <si>
    <t xml:space="preserve">Монтаж реклоузеров  на оп. № 45 ф.6-37-Г </t>
  </si>
  <si>
    <t>7.30</t>
  </si>
  <si>
    <t xml:space="preserve">Монтаж реклоузеров  на оп. № 30 ф.6-37-Г </t>
  </si>
  <si>
    <t>7.29</t>
  </si>
  <si>
    <t xml:space="preserve">Монтаж реклоузеров  на оп. №48 ф.6-37-Г </t>
  </si>
  <si>
    <t>7.28</t>
  </si>
  <si>
    <t>Реклоузеры:</t>
  </si>
  <si>
    <t>Газоанализатор- дымомер</t>
  </si>
  <si>
    <t>7.27</t>
  </si>
  <si>
    <t>Приобретение установки для испытания пробивного напряжения трансформаторного масла УИМ-90М .</t>
  </si>
  <si>
    <t>УПА-10 Устройство проверки автоматов</t>
  </si>
  <si>
    <t>Реконструкция ТП-132, г.Киселевск</t>
  </si>
  <si>
    <t>Реконструкция "ВЛ на деревянных опорах" от ТП-118 с заменой опор" г.Киселевск</t>
  </si>
  <si>
    <t>Реконструкция оборудования ТП 20 замена трансформатора 50 кВА на новый 100 кВА</t>
  </si>
  <si>
    <t>Реконструкция оборудования ТП 201 замена трансформатора 160 кВА на новый</t>
  </si>
  <si>
    <t>Реконструкция оборудования ТП 50 замена трансформатора 250 кВА на новый</t>
  </si>
  <si>
    <t xml:space="preserve">Реконструкция ТП-207 монтаж камер КСО </t>
  </si>
  <si>
    <t xml:space="preserve">Реконструкция ТП-137 монтаж камер КСО </t>
  </si>
  <si>
    <t xml:space="preserve">Реконструкция ТП-131 монтаж камер КСО </t>
  </si>
  <si>
    <t xml:space="preserve">Реконструкция ТП-191 монтаж камер КСО </t>
  </si>
  <si>
    <t xml:space="preserve">Реконструкция ТП-123 монтаж камер КСО </t>
  </si>
  <si>
    <t xml:space="preserve"> реконструкция ТП-51 монтаж камер КСО </t>
  </si>
  <si>
    <t xml:space="preserve"> реконструкция ТП-53 монтаж камер КСО </t>
  </si>
  <si>
    <t>Реконструкция оборудования ЦРП-2 замена ячеек</t>
  </si>
  <si>
    <t>Вахтовый автобус ГАЗ-33081. Для бригад уч-ка ТП.</t>
  </si>
  <si>
    <t>Автомастерская ГАЗ-3309. Для бригад участка ТП.</t>
  </si>
  <si>
    <t>Автомобиль УАЗ (фермер, тент)</t>
  </si>
  <si>
    <t>филиал "Энергосеть Киселевск"</t>
  </si>
  <si>
    <t>Здание гаража под автотехнику филиала "Энергосеть г. Калтан" по адресу: г. Калтан, ул. Совхозная,14</t>
  </si>
  <si>
    <t>6.22</t>
  </si>
  <si>
    <t>Прочее новое строительство</t>
  </si>
  <si>
    <t>6.21</t>
  </si>
  <si>
    <t>Трансформаторная подстанция КТП-161 п. Малиновка</t>
  </si>
  <si>
    <t>6.20</t>
  </si>
  <si>
    <t>Трансформаторная подстанция КТП-160 п. Малиновка</t>
  </si>
  <si>
    <t>6.19</t>
  </si>
  <si>
    <t>Строительство МТП №К-26 в районе ул. Калинина №38, г. Калтан</t>
  </si>
  <si>
    <t>6.18</t>
  </si>
  <si>
    <t>Строительство отпайки ВЛЭП-6 кВ от фидера "Город-2" до МТП-К-26 в районе ул. Калинина</t>
  </si>
  <si>
    <t>6.17</t>
  </si>
  <si>
    <t>Трансформаторная подстанция ТП-К-25 г. Калтан</t>
  </si>
  <si>
    <t>6.16</t>
  </si>
  <si>
    <t>Трансформаторная подстанция ТП-К-28 г. Калтан</t>
  </si>
  <si>
    <t>6.15</t>
  </si>
  <si>
    <t>Реконструкция оборудования ТП-К-6: установка трансформатора 400 кВА</t>
  </si>
  <si>
    <t>6.12</t>
  </si>
  <si>
    <t>Видеонаблюдение филиал "Энергосеть г. Калтана"</t>
  </si>
  <si>
    <t>Монтаж реклоузеров между  ф. 6-2-Ж, ф. 6-6-Ж                        взамен ЦРП-4</t>
  </si>
  <si>
    <t>Монтаж реклоузеров на ф. 6-6-Ж взамен ЦРП-4</t>
  </si>
  <si>
    <t>Монтаж реклоузеров на ф. 6-2-Ж взамен ЦРП-4</t>
  </si>
  <si>
    <t>Прибор "Энергоманитор  3,3"</t>
  </si>
  <si>
    <t>Реконструкция оборудования РП-Г замена ячеек</t>
  </si>
  <si>
    <t>Кабельный транспортер</t>
  </si>
  <si>
    <t>Автовышка высота подъема 22 м. на базе а/м ЗИЛ</t>
  </si>
  <si>
    <t>Реконструкция ЛЭП-0,4 кВ от ТП-161 по ул. Вессенняя, Октяборьская, Рябиновая, Сибирская в п. Малиновка</t>
  </si>
  <si>
    <t>Реконструкция ЛЭП-0,4 кВ от ТП-160 по ул. Вессенняя, Октяборьская, Рябиновая, Сибирская в п. Малиновка</t>
  </si>
  <si>
    <t>филиал "Энергосеть Калтан"</t>
  </si>
  <si>
    <t>филиал "Энергосеть Ижморский"</t>
  </si>
  <si>
    <t>КТП, ЛЭП 10кВ от ф.10-14-Д до КТП-86</t>
  </si>
  <si>
    <t>Экскаватор китайский</t>
  </si>
  <si>
    <t>филиал "Энергосеть Гурьевск"</t>
  </si>
  <si>
    <t>Ограждения производственной базы филиала "Энергосеть пгт. Белогорск" Юбилейная,10</t>
  </si>
  <si>
    <t>3.3</t>
  </si>
  <si>
    <t>Филиал "Энергосеть п.г.т. Белогорск"</t>
  </si>
  <si>
    <t>филиал "Энергосеть п.г.т.Белогорск"</t>
  </si>
  <si>
    <t>Автомобиль ГАЗ-32213 (Пассажирский 13 мест)</t>
  </si>
  <si>
    <t>Филиал "Энергосеть г. Анжеро-Судженск"</t>
  </si>
  <si>
    <t>Филиал "Энергосеть Анжеро-Судженск" (РМЦ, АБК Электриков)</t>
  </si>
  <si>
    <t>Филиал" Энергосеть г. Анжеро-Судженск"</t>
  </si>
  <si>
    <t>РП № 4</t>
  </si>
  <si>
    <t>Проектирование будующих периодов</t>
  </si>
  <si>
    <t>Филиал "Энергосеть Анжеро-Судженск"</t>
  </si>
  <si>
    <t>начаты работы                     четвертого квартала</t>
  </si>
  <si>
    <t>по передаче электроэнергии:</t>
  </si>
  <si>
    <t>не заключены договора</t>
  </si>
  <si>
    <t xml:space="preserve"> по техприсоединению:</t>
  </si>
  <si>
    <t>Всего, в том числе:</t>
  </si>
  <si>
    <t>уточнения стоимости по результатам закупочных процедур</t>
  </si>
  <si>
    <t>Осталось профинан-сировать по результатам отчетного периода *</t>
  </si>
  <si>
    <t>Объем финансирования 2012г</t>
  </si>
  <si>
    <t>АИИСКУЭ Новокузнецкий район</t>
  </si>
  <si>
    <t>23.2.7</t>
  </si>
  <si>
    <t>Предпроектная документация.Первичное межевание объектов по инвестиционной программе 2014 г.</t>
  </si>
  <si>
    <t>23.2.6</t>
  </si>
  <si>
    <t>23.2.4</t>
  </si>
  <si>
    <t>23.2.3</t>
  </si>
  <si>
    <t>23.2.2</t>
  </si>
  <si>
    <t xml:space="preserve">Новое строительство </t>
  </si>
  <si>
    <t>23.2.</t>
  </si>
  <si>
    <t>Спецтехника 31 ед</t>
  </si>
  <si>
    <t>23.1.15</t>
  </si>
  <si>
    <t>Полуприцеп для седельных тягачей, импортный</t>
  </si>
  <si>
    <t>23.1.14</t>
  </si>
  <si>
    <t>Автокран на вездеходном шассии грузоподъемностью 16т.</t>
  </si>
  <si>
    <t>23.1.13</t>
  </si>
  <si>
    <t>Автомобиль ДЭУ с манипулятором (7 т.)</t>
  </si>
  <si>
    <t>23.1.12</t>
  </si>
  <si>
    <t xml:space="preserve">Буроям БКМ-317А на базе а\м ГАЗ - 33081 с однорядной кабиной и механической лебедкой, глубина бурения 3м.                              </t>
  </si>
  <si>
    <t>23.1.11</t>
  </si>
  <si>
    <t>Автовышка КАМАЗ вездеход, высота подъема 22 метра</t>
  </si>
  <si>
    <t>23.1.10</t>
  </si>
  <si>
    <t>УАЗ "Хантер" (бобик) джип 5 мест</t>
  </si>
  <si>
    <t>23.1.9</t>
  </si>
  <si>
    <t>Автоподъемник 18 метров на шасси ГАЗ-3309</t>
  </si>
  <si>
    <t>23.1.8</t>
  </si>
  <si>
    <t>Трактор МТЗ-82</t>
  </si>
  <si>
    <t>23.1.7</t>
  </si>
  <si>
    <t>Автомобиль УАЗ-220069 (санитарного типа 8 мест)</t>
  </si>
  <si>
    <t>23.1.6</t>
  </si>
  <si>
    <t>Автомобиль УАЗ (цельнометаллический с гр. отсеком)</t>
  </si>
  <si>
    <t>23.1.5</t>
  </si>
  <si>
    <t>Нива Шевроле</t>
  </si>
  <si>
    <t>23.1.4</t>
  </si>
  <si>
    <t>БМ-205Д (буроям на базе МТЗ-82, глубина бурения 3 метра с погрузочным оборудованием)</t>
  </si>
  <si>
    <t>23.1.3</t>
  </si>
  <si>
    <t>БМ-205В (буроям на базе МТЗ-82, глубина бурения 2 метра с погрузочным оборудованием)</t>
  </si>
  <si>
    <t>23.1.2</t>
  </si>
  <si>
    <t>Автомастерская, марка 4795, на базе ГАЗ-33081</t>
  </si>
  <si>
    <t>23.1.1</t>
  </si>
  <si>
    <t>Монтаж реклоузера на ф 6-6 МЗ оп. № 2,№2/1</t>
  </si>
  <si>
    <t xml:space="preserve">Реконструкция: воздушная линия электропередачи ЛЭП 10 кВ ф 10-9 ЗЛМ от ПС "Украинская" </t>
  </si>
  <si>
    <t>филиал "Энергосеть  г. Яя"</t>
  </si>
  <si>
    <t>21.1.25</t>
  </si>
  <si>
    <t>21.1.24</t>
  </si>
  <si>
    <t>Стэнд шиномонтажный</t>
  </si>
  <si>
    <t>21.1.23</t>
  </si>
  <si>
    <t>Стэнд балансировочный</t>
  </si>
  <si>
    <t>21.1.22</t>
  </si>
  <si>
    <t>Прибор СЕ-602</t>
  </si>
  <si>
    <t>21.1.21</t>
  </si>
  <si>
    <t>21.1.20</t>
  </si>
  <si>
    <t xml:space="preserve">  Сооружение  электротехническое: реконструкция МТП №36 замена КТПП. (проект)</t>
  </si>
  <si>
    <t>21.1.19</t>
  </si>
  <si>
    <t xml:space="preserve">Проектирование: Сооружение электротехническое: реконструкция РП-1, Замена ячеек с вакуумными выключателями (14шт.) </t>
  </si>
  <si>
    <t>21.1.18</t>
  </si>
  <si>
    <t xml:space="preserve">    Реконструкции  МТП № 52 и 53 замена на 2-х трансформаторную КТП. (проект)</t>
  </si>
  <si>
    <t>21.1.16</t>
  </si>
  <si>
    <t>Трансформаторная подстанция ТП №47, замена  силового трансформатора  ТМ 100кВА 1970г.вып.зав.№9481 инв № ЯШ0047Т,  на ТМГ-100кВА, 6/0,4кВ, Y/Z.</t>
  </si>
  <si>
    <t>21.1.15</t>
  </si>
  <si>
    <t>Трансформаторная подстанция ТП №66, замена  силового трансформатора  ЗТМ-100-12 (6кВ) 1969г.вып.,зав.№428393 инв № ЯШ0066Т,  на ТМГ-100кВА, 6/0,4кВ, Y/Z.</t>
  </si>
  <si>
    <t>21.1.14</t>
  </si>
  <si>
    <t>Сооружение  электротехническое: реконструкция ТП №24: замениа силового трансформатора TTU-Ah-315/10кВ (перключен на 6кВ) №63028 инв.№ Яш0116Т 1969г.в. На ТМГ-250/6кВА Y/Z/Филиал "Энергосеть п.г.т. Яшкино"</t>
  </si>
  <si>
    <t>21.1.13</t>
  </si>
  <si>
    <t>Сооружение  электротехническое: реконструкция ТП №1: замениа силового трансформатора ТМ-160/10кВ (перключен на 6кВ) №618100 инв.№ Яш0001Т 1976г.в. На ТМГ-160/6кВА Y/Z/Филиал "Энергосеть п.г.т. Яшкино"</t>
  </si>
  <si>
    <t>21.1.12</t>
  </si>
  <si>
    <t>Сооружение  электротехническое: реконструкция ТП №9: замениа силового трансформатора ТМ-250/10кВ (перключен на 6кВ) №516826, инв.№ Яш0009Т 1974г.в. На ТМГ-250/6кВА Y/Z/Филиал "Энергосеть п.г.т. Яшкино"</t>
  </si>
  <si>
    <t>Сооружение линейное электротехническое:ВЛ-6кВ от Ф 6-10-О до ТП №10-2</t>
  </si>
  <si>
    <t>Сооружение линейное электротехническое: реконструкция  ТП № 14 замена на КТПН.</t>
  </si>
  <si>
    <t>Сооружение линейное электротехническое: реконструкция  МТП № 10 замена на 2 КТПН.</t>
  </si>
  <si>
    <t>Сооружение линейное электротехническое: ВЛ-6кв Ф 6-0-0, установка  реклоузера на опоре №17, №22</t>
  </si>
  <si>
    <t>Сооружение линейное электротехническое: ВЛ-6кв Ф 6-7-ОС, установка  реклоузера на опоре №19, №45</t>
  </si>
  <si>
    <t>21.1.</t>
  </si>
  <si>
    <t>филиал "Энергосеть  г. Яшкино"</t>
  </si>
  <si>
    <t>Автомойка на территории филиала</t>
  </si>
  <si>
    <t>Установка на тепловой узел  погодного регулирования    (АБК ГПП)</t>
  </si>
  <si>
    <t xml:space="preserve">Строительство комплектной ТП пер Зимниковский с монтажом оборудования        </t>
  </si>
  <si>
    <t xml:space="preserve">Оптимизация схемы электроснабжения  Строительство КЛ- 6 кВ: от ТП 25 до ТП 154 </t>
  </si>
  <si>
    <t>Оптимизация схемы электроснабжения  Строительство КЛ- 6 кВ: от РП -5 до ТП 25</t>
  </si>
  <si>
    <t>Оптимизация схемы электроснабжения  (строительство ВЛ-10 кВ фидера 10--12-к до проектируемой ТП(пер.Зимниковский))</t>
  </si>
  <si>
    <t>20.2.</t>
  </si>
  <si>
    <t>Оптимизация схемы электроснабжения  Реконструкция ТП 154</t>
  </si>
  <si>
    <t>20.1.14</t>
  </si>
  <si>
    <t>Реконструкция секционирующего пункта СП-1 фидер 10-12-к</t>
  </si>
  <si>
    <t>20.1.13</t>
  </si>
  <si>
    <t>Реконструкция РП-9</t>
  </si>
  <si>
    <t>20.1.11</t>
  </si>
  <si>
    <t>Реконструкция      замена трансформатора 400 кВА ТП 100 на новый</t>
  </si>
  <si>
    <t>20.1.10</t>
  </si>
  <si>
    <t>Реконструкция      замена трансформатора 400 кВА ТП 54 на новый</t>
  </si>
  <si>
    <t>20.1.9</t>
  </si>
  <si>
    <t>Реконструкция      замена трансформатора 400 кВА ТП 1 на новый</t>
  </si>
  <si>
    <t>20.1.8</t>
  </si>
  <si>
    <t>Реконструкция      замена трансформатора 250 кВА ТП155 на новый</t>
  </si>
  <si>
    <t>20.1.</t>
  </si>
  <si>
    <t>филиал "Энергосеть  г. Юрга"</t>
  </si>
  <si>
    <t>19.1.3</t>
  </si>
  <si>
    <t>Реконструкция воздушной линии электропередач 10 кВ Ф-10-12-Ч отпайка от опоры № 1 до опоры №56</t>
  </si>
  <si>
    <t>19.1.2</t>
  </si>
  <si>
    <t>Реконструкция воздушной линии электропередач 10 кВ Ф-10-5-Ч отпайка от линейного разъединителя № 7 до ТП-31 Чеб</t>
  </si>
  <si>
    <t>19.1.1</t>
  </si>
  <si>
    <t>19.1.</t>
  </si>
  <si>
    <t xml:space="preserve"> Предпроектная документация (акты выбора зем. участка, предвар. межевание) по объемам проектированияи строительства в 2014 году и проектирования будущих проектов.</t>
  </si>
  <si>
    <t>18.2.35</t>
  </si>
  <si>
    <t>Сооружение линейное электротехническое: строительство  кабельной ЛЭП-6 кВ от ТП-"Насосная" до ТП-50 "2-й МКР", г. Таштагол.</t>
  </si>
  <si>
    <t>18.2.34</t>
  </si>
  <si>
    <t>Строительство.   Сооружение линейное  электротехническое: ЛЭП-6 кВ, ф. №6-33-"Телевышка-2", пгт. Мундыбаш.</t>
  </si>
  <si>
    <t>18.2.33</t>
  </si>
  <si>
    <t xml:space="preserve">Строительство. Сооружение линейное  электротехническое:  ЛЭП-6 кВ,ф. №6-32-"Телевышка-1", пгт. Мундыбаш. </t>
  </si>
  <si>
    <t>18.2.32</t>
  </si>
  <si>
    <t>Проектирование и строительство. Сооружение  линейное  электротехническое: кабельная ЛЭП-6 кВ (два кабеля) ф. 6-34-"П" от ЗРУ-6 кВ ПС-6/6 кВ "Фидерная" до опоры №1  ВЛ-6 кВ.</t>
  </si>
  <si>
    <t>18.2.31</t>
  </si>
  <si>
    <t>Проектирование и строительство.  Сооружение линейное  электротехническое: одноцепная ЛЭП-6 кВ от проектируемого  ЦРП-6 кВ "Весенняя" до проектируемых ТП-6/0,4 кВ по ул. Весенней, пгт. Шерегеш.</t>
  </si>
  <si>
    <t>18.2.30</t>
  </si>
  <si>
    <t>Проектирование и строительство.  Сооружение линейное электртехническое: ЛЭП-6 кВ (двухцепная), от проектируемого ЦРП-6 кВ "Весенняя" до ТП-"4-ключ".</t>
  </si>
  <si>
    <t>18.2.29</t>
  </si>
  <si>
    <t>Проектирование и строительство.    Сооружение линейное электротехническое: ВЛ-0,4 кВ по ул. Красногвардейская, от МТП-109,  г. Таштагол.</t>
  </si>
  <si>
    <t>18.2.28</t>
  </si>
  <si>
    <t>Проектирование и строительство.  Сооружение  линейное  электрортехни-чекское: ВЛ-0,4 кВ по ул. Комарова, от КТП-"Базанча", п. Базанча.</t>
  </si>
  <si>
    <t>18.2.27</t>
  </si>
  <si>
    <t>Проектирование  и строительство.  Сооружение  линейное  электротехническое:  ВЛ-0,4 кВ по ул. Спортивная,  от МТП-105, г. Таштагол.</t>
  </si>
  <si>
    <t>18.2.26</t>
  </si>
  <si>
    <t>Проектирование и строительство. Сооружение  линейное  электротехническое: ВЛ-0,4 кВ по ул. Луначарского, от КТП-"Кала-ры-1", п.Калары.</t>
  </si>
  <si>
    <t>18.2.25</t>
  </si>
  <si>
    <t>Проектирование  и строительство.  Сооружениние  линейное  электротехническое: ВЛ-0,4 кВ по ул. Ст. Разина, от МТП-109, г. Таштагол.</t>
  </si>
  <si>
    <t>18.2.24</t>
  </si>
  <si>
    <t>Проектирование  и строительство. Сооружение  линейное  электротехниченское: ВЛ-0,4 кВ по ул. Водозаборная, от КТП-68, г. Таштагол.</t>
  </si>
  <si>
    <t>18.2.23</t>
  </si>
  <si>
    <t>Проектирование и строительство.  Сооружение  линейное  электротехническое: ВЛ-0,4 кВ по ул. Станционная, от КТП-62, п.Чугунаш.</t>
  </si>
  <si>
    <t>18.2.22</t>
  </si>
  <si>
    <t>Проектирование и строитиельство. Сооружение линейное электротехническое: ВЛ-0,4 кВ  по ул. Суворова, от КТП-62, п. Чугунаш.</t>
  </si>
  <si>
    <t>18.2.21</t>
  </si>
  <si>
    <t>Проектирование  и строительство. Сооружение линейное  электротехническое: ВЛ-0,4 кВ по ул. Партизанская, от ТП-53, г. Таштагол.</t>
  </si>
  <si>
    <t>18.2.20</t>
  </si>
  <si>
    <t>Проектирование  и строительство.  Сооружение линейное  электротехническое: ВЛ-0,4 кВ по ул. Ульянова,  от МТП-53, г. Таштагол.</t>
  </si>
  <si>
    <t>18.2.19</t>
  </si>
  <si>
    <t>Проектирование  и строительство.  Сооружение линейное  электротехническое: ВЛ-0,4 кВ по ул. Куйбышева, от МТП-9, г. Таштагол.</t>
  </si>
  <si>
    <t>18.2.18</t>
  </si>
  <si>
    <t>Проектирование  и строительство.  Сооружение линейное  электротехническое: ВЛ-0,4 кВ по ул. Куйбышева, от ТП-23, г. Таштагол.</t>
  </si>
  <si>
    <t>18.2.17</t>
  </si>
  <si>
    <t>Проектирование  и строительство. Сооружение линейное  электротехническое: ВЛ-0,4 кВ по ул. Геологическая, от ТП-23, г. Таштагол.</t>
  </si>
  <si>
    <t>18.2.16</t>
  </si>
  <si>
    <t>Проектирование и стротиельство. Сооружение  линейное  электротехническое: ВЛ-0,4 кВ по ул. Волошиной, от ТП-1, г. Таштагол.</t>
  </si>
  <si>
    <t>18.2.15</t>
  </si>
  <si>
    <t>Проектирование и строительство.  Сооружение  линейное  электротехническое: ВЛ-0,4 кВ по ул. Гастелло, от ТП-1, г. Таш-тагол.</t>
  </si>
  <si>
    <t>18.2.14</t>
  </si>
  <si>
    <t>Проектирование  и строительство.  Сооружение  линейное  электротехническое: ВЛ-0,4 кВ по ул. Нагорная, от ТП-1, г.Таштагол.</t>
  </si>
  <si>
    <t>18.2.13</t>
  </si>
  <si>
    <t>Проектирование  и строительство.  Сооружение  линейное  электротехническое: ВЛ-0,4 кВ по ул. Калинина, от ТП-1, г.Таштагол.</t>
  </si>
  <si>
    <t>18.2.12</t>
  </si>
  <si>
    <t>Проектирование и строительство. Сооружение линейное электрготехническое: ВЛ-0,4 кВ по ул. Суворова, от ТП-315 "Школа", пгт. Темиртау.</t>
  </si>
  <si>
    <t>18.2.11</t>
  </si>
  <si>
    <t>Проектирование и строительство.    Сооружение линейное электротехническое: ВЛ-0,4 кВ по ул. Буденного, Восточная, Трак-товая, от ТП-425, пгт. Мундыбаш.</t>
  </si>
  <si>
    <t>18.2.10</t>
  </si>
  <si>
    <t>Проектирование и строительство. Сооружение  линейное электротехническое:  ВЛ-0,4 кВ по ул. Советская, Пионерская, от ТП-412, пгт. Мундыбаш.</t>
  </si>
  <si>
    <t>18.2.9</t>
  </si>
  <si>
    <t xml:space="preserve">Проектирование и строительство. Сооружение линейное электротехническое:  ВЛ- 0,4 кВ по ул. Коммунистической, от ТП-406, пгт. Мундыбаш. </t>
  </si>
  <si>
    <t>Проектирование и строительство. Сооружение линейное электротехническое:  ВЛ- 0,4 кВ по ул. Строителей,  от ТП - 417, пгт. Мундыбаш.</t>
  </si>
  <si>
    <t>Проектирование и строительство.   Сооружение линейное электротехническое. Участок ВЛ-10 кВ ф. №10-6-"Б" от ЗРУ-6 кВ ПС-110/10 кВ "Калары" до опоры №1 ВЛ-10 кВ.</t>
  </si>
  <si>
    <t>Строительство.  Сооружение линейное электрортехническое, ЛЭП-6 кВ, участок двухцепной ВЛ-6 кВ от оп. №8 фид. №6-45 и №6-47 до ТП-"Хлебокомбинат", г. Таштагол.</t>
  </si>
  <si>
    <t xml:space="preserve">Строительство. Сооружение электротехни-ческое, ТП-400-6/0,4 кВ, 2х160 кВа, "Водозаборная", г. Таштагол. </t>
  </si>
  <si>
    <t>Строительство. Сооружение линейное электротехническое:  ЛЭП-6 кВ, двухцепная, ответв. фид.№6-11 "РТС" и №6-14 "К" до проектир. ТП-6/0,4 кВ "Водозаборная", г. Таштагол.</t>
  </si>
  <si>
    <t xml:space="preserve">Проектирование и строительство. Благоустройство и асфальтирование территории  главной производственная база Филиала, ул. Энергетиков, 1, г. Таштагол.  </t>
  </si>
  <si>
    <t>Строительство.  Сети тепловодоснеабжения главной производственной базы Филиала по ул. Энергетиков, 1, г. Таштагол.</t>
  </si>
  <si>
    <t>18.2.</t>
  </si>
  <si>
    <t>Сооружение линейное электротехническое: реконструкция, кабельные ЛЭП-0,4 кВ от ТП-3-"18-п/съезд" до жилых домов по ул. Ленина: 48; 50, 52,54 и ВЛ-0,4 кВ ул. 18-й партсъед, г. Таштагол.</t>
  </si>
  <si>
    <t>18.1.36</t>
  </si>
  <si>
    <t xml:space="preserve">Проектирование.  Реконструкция кабельных ЛЭП-0,4 кВ от ТП-130 до жилых домов по ул. Дзержинского, пгт. Шерегеш.  </t>
  </si>
  <si>
    <t>18.1.35</t>
  </si>
  <si>
    <t xml:space="preserve">Реконструкция оборудования ТП-128 "Кинотеатр", замена тр-ра ТМ-630-10/0,4 кВ на тр-р 630-6/0,4 кВ,  пгт. Шерегеш.  </t>
  </si>
  <si>
    <t>18.1.34</t>
  </si>
  <si>
    <t>Реконструкция оборорудования МТП-108 "Стадион", замена тр-ра ТМ-100-10/0,4 кВ на тр-р 100-6/0,4 кВ, г. Таштагол.</t>
  </si>
  <si>
    <t>18.1.33</t>
  </si>
  <si>
    <t>Реконструкция оборудования  МТП-105 "Школа", замена тр-ра  ТМ-250-10/0,4 кВ на тр-р 250 -6/0,4 кВ, г. Таштагол.</t>
  </si>
  <si>
    <t>18.1.32</t>
  </si>
  <si>
    <t xml:space="preserve"> Реконструкция оборудования  МТП-53 "Ульянова", замена ТМ-400-10/0,4 кВ на ТМ-400-6/0,4 кВ, г. Таштагол.</t>
  </si>
  <si>
    <t>18.1.31</t>
  </si>
  <si>
    <t xml:space="preserve">Реконструкция оборудования ТП-21 "Школа №9", замена тр-ра ТМ-400-10/0,4 кВ на тр-р 400-6/0,4 кВ,  г. Таштагол.  </t>
  </si>
  <si>
    <t>18.1.30</t>
  </si>
  <si>
    <t xml:space="preserve">Проектирование и реконструкция.  Сооружение электротехническое: ТП-211 "Горького" с тр-ром 100 кВа, пгт.Каз. </t>
  </si>
  <si>
    <t>18.1.29</t>
  </si>
  <si>
    <t>Проектирование и реконструкция. Сооружение электротехническое: ТП-320 "Телевышка",с тр-ром 100 кВа, пгт. Темиртау.</t>
  </si>
  <si>
    <t>18.1.28</t>
  </si>
  <si>
    <t>Проектирование и реконструкция. Сооружение электротехническое: ТП-308 "Центральная", с тр-ром 160 кВа, пгт. Темиртау.</t>
  </si>
  <si>
    <t>18.1.27</t>
  </si>
  <si>
    <t xml:space="preserve">Проектирование и  реконструкия. электротехническое: ТП-304 "Филатова", с тр-ром 250 кВА,  пгт. Темиртау. </t>
  </si>
  <si>
    <t>18.1.26</t>
  </si>
  <si>
    <t xml:space="preserve">Проектирование и реконструкция.  Сооружение электротехническое: ТП-305 "Мичурина" с тр-ром 160 кВа, пгт. Темиртау. </t>
  </si>
  <si>
    <t>18.1.25</t>
  </si>
  <si>
    <t>Проектирование и реконструкция. Сооружение электротехническое: ТП-426Н "Сады" с тр-ром 100 кВа , пгт. Мундыбаш.</t>
  </si>
  <si>
    <t>18.1.24</t>
  </si>
  <si>
    <t>Проектирование и  реконструкция.  Соору-жение  электротехническое: ТП-425Н "Советская-2"  с тр-ром 160 кВа, пгт. Мундыбаш.</t>
  </si>
  <si>
    <t>18.1.23</t>
  </si>
  <si>
    <t xml:space="preserve">Проектирование и реконструкция. Сооружение электротехническое: ТП- 423Н "Телевышка-2", с тр-ром 100 кВа,   пгт. Мундыбаш.  </t>
  </si>
  <si>
    <t>18.1.22</t>
  </si>
  <si>
    <t xml:space="preserve">Проектирование и  реконструкция. Сооружение электротехническое: ТП-421Н "Тельбес-1", с тр-ром 160 кВА,  пгт. Мундыбаш, (п. Тельбес). </t>
  </si>
  <si>
    <t>18.1.21</t>
  </si>
  <si>
    <t xml:space="preserve">Проектирование и реконструкция. Сооружение электротехническое:  ТП-415Н "Буденного", с тр-ром 100 кВА, пгт. Мундыбаш. </t>
  </si>
  <si>
    <t>18.1.20</t>
  </si>
  <si>
    <t xml:space="preserve">Проектирование и реконструкция.  Сооружение электротехническое:  ТП-404Н- "Лесная", с тр-ром 40 кВА,   пгт. Мундыбаш. </t>
  </si>
  <si>
    <t>18.1.19</t>
  </si>
  <si>
    <t>Проектирование и реконструкция.  Сооружение  электротехническое: ТП-504 "Котельная", с тр-ром 400 кВА, п. Спасск.</t>
  </si>
  <si>
    <t>18.1.18</t>
  </si>
  <si>
    <t>Проектирование и реконструкция.  Сооружение  электротехническое: ТП-503 "Молодежная", с тр-ром 400 кВА, п. Спасск.</t>
  </si>
  <si>
    <t>18.1.17</t>
  </si>
  <si>
    <t>Проектирование и реконструкция.  Сооружение  электротехническое: ТП-507 "Логовая", с тр-ром 100 кВА, п. Спасск.</t>
  </si>
  <si>
    <t>18.1.16</t>
  </si>
  <si>
    <t>Проектирование и реконструкция.  Сооружение  электротехническое: ТП-501 "Больничная", с тр-ром 100 кВА, п. Спасск.</t>
  </si>
  <si>
    <t>18.1.15</t>
  </si>
  <si>
    <t>Проектирование и реконструкция. Сооружение линейное электротехническое:  ВЛ -0,4 кВ по ул. Рабочая, Советская, от ТП - 409, пгт. Мундыбаш.</t>
  </si>
  <si>
    <t>18.1.14</t>
  </si>
  <si>
    <t>Проектирование и реконструкция  ТП - 121 400кВА по ул. Кирова пгт. Шерегеш.</t>
  </si>
  <si>
    <t>18.1.13</t>
  </si>
  <si>
    <t>Проектирование и реконструкция  МТП - 137 160 кВА  "ВГСЧ" пгт. Шерегеш.</t>
  </si>
  <si>
    <t>18.1.12</t>
  </si>
  <si>
    <t>Проектирование и реконструкция  ТП -122, 250кВА по ул. Зелёная пгт. Шерегеш.</t>
  </si>
  <si>
    <t>18.1.11</t>
  </si>
  <si>
    <t>Проектирование и реконструкция  МТП- 134 160кВА по ул. Центральная пгт. Шерегеш.</t>
  </si>
  <si>
    <t>18.1.10</t>
  </si>
  <si>
    <t>Проектирование и реконструкция  КМТП- 133 100 кВА по ул. 40 лет Октября пгт. Шерегеш.</t>
  </si>
  <si>
    <t>18.1.9</t>
  </si>
  <si>
    <t>Проектирование и реконструкция. Участок  ВЛ-6 кВ Ф-6-3-"Т "по ул. Зои Космодемьянской от опоры № 29 до МТП -107 пгт. Шерегеш.</t>
  </si>
  <si>
    <t>Проектирование и строительство. Сооружение электротехническое ТП- 112, 250 кВА, в г. Таштаголе (мкр. Шалым).</t>
  </si>
  <si>
    <t xml:space="preserve">Проектирование и реконструкция. Сооружение электротехническое: ПС-35/6 Н кВ "Талон", п. Талон, Республика Алтай. </t>
  </si>
  <si>
    <t>Проектирование и реконструкция. Сооружение электротехническое: ПС-35/6 Н кВ "Коура", урочище Коура, таштагольский район.</t>
  </si>
  <si>
    <t>Проектирование и реконструкция  ЦРП-ТП 216 КАЗ</t>
  </si>
  <si>
    <t xml:space="preserve">  Монтаж реклоузера на опоре №2 ВЛ-6 кВ ф. №6-46-"Ключевой", г. Таштагол.</t>
  </si>
  <si>
    <t xml:space="preserve"> Установка для промывки топливной системы ДВС (АТУ базы в г. Таштаголе)</t>
  </si>
  <si>
    <t xml:space="preserve"> Анализатор ПКЭ "Энергомонитор 3.3. Т1", стандартный, для ЭТЛ п. Темиртау.</t>
  </si>
  <si>
    <t>Строительство открытого склада с электротельфером для хранения ТМЦ на территории производственной базы Филиала "Энергосеть г. Топки"</t>
  </si>
  <si>
    <t>17.1.34</t>
  </si>
  <si>
    <t>Аппарат испытания диэлектриков цифровой-АИД 70Ц</t>
  </si>
  <si>
    <t>17.1.33</t>
  </si>
  <si>
    <t>Автомобиль НИВА</t>
  </si>
  <si>
    <t>17.1.32</t>
  </si>
  <si>
    <t xml:space="preserve">Экскаватор </t>
  </si>
  <si>
    <t>17.1.31</t>
  </si>
  <si>
    <t>Реконструкция оборудования ТП-34 замена трансформатора 400 кВА на новый</t>
  </si>
  <si>
    <t>17.1.30</t>
  </si>
  <si>
    <t>Реконструкция  оборудования ТП-14 замена трансформатора 250 кВА на новый</t>
  </si>
  <si>
    <t>17.1.29</t>
  </si>
  <si>
    <t>Реконструкция  оборудования ТП-75 замена трансформатора 250 кВА на новый</t>
  </si>
  <si>
    <t>17.1.28</t>
  </si>
  <si>
    <t>Реконструкция  оборудования ТП-79 замена трансформатора 250 кВА на новый</t>
  </si>
  <si>
    <t>17.1.27</t>
  </si>
  <si>
    <t>Реконструкция  оборудования ТП-36 замена трансформатора 630 кВА на новый</t>
  </si>
  <si>
    <t>17.1.26</t>
  </si>
  <si>
    <t>Реконструкция электрооборудования ТП №34-10/0,4 с установкой дополнительной камеры КСО</t>
  </si>
  <si>
    <t>17.1.25</t>
  </si>
  <si>
    <t>Реконструкция электрооборудования ТП №16-10/0,4 с заменой камер КСО и панелей ЩО на новые</t>
  </si>
  <si>
    <t>17.1.24</t>
  </si>
  <si>
    <t>Реконструкция электрооборудования ТП №35-10/0,4 с установкой дополнительной камеры КСО</t>
  </si>
  <si>
    <t>17.1.23</t>
  </si>
  <si>
    <t>Реконструкция электрооборудования ТП №69-10/0,4 с заменой камер КСО и панелей ЩО на новые</t>
  </si>
  <si>
    <t>17.1.22</t>
  </si>
  <si>
    <t>Реконструкция фидеров ВЛ-0,4 кВ "Деповская, Вокзальная" от ТП №79-10/0,4</t>
  </si>
  <si>
    <t>17.1.21</t>
  </si>
  <si>
    <t>Проектирование реконструируемой ТП №75-10/0.4</t>
  </si>
  <si>
    <t>17.1.20</t>
  </si>
  <si>
    <t>Проектирование реконструируемой ТП №8-10/0,4</t>
  </si>
  <si>
    <t>17.1.17</t>
  </si>
  <si>
    <t>Проектирование реконструируемой ТП №15-10/0,4</t>
  </si>
  <si>
    <t>17.1.16</t>
  </si>
  <si>
    <t>Проектирование реконструируемой ТП №75-10/0,4</t>
  </si>
  <si>
    <t>17.1.15</t>
  </si>
  <si>
    <t>Проектирование реконструируемой КТПН №74-10/0,4</t>
  </si>
  <si>
    <t>17.1.14</t>
  </si>
  <si>
    <t>Проектирование реконструируемой КТПН №59-10/0,4</t>
  </si>
  <si>
    <t>17.1.13</t>
  </si>
  <si>
    <t>Комплектная трансформаторная подстанция КТПН №6-10/0,4 кВ киоскового типа  мощностью 250 кВА по ул. Южная в г. Топки</t>
  </si>
  <si>
    <t>17.1.10</t>
  </si>
  <si>
    <t>Капитальная трансформаторная подстанция ТП №50-10/0,4 кВ кирпичного типа мощностью2х400 кВА по ул. Чехова в г. Топки</t>
  </si>
  <si>
    <t>17.1.9</t>
  </si>
  <si>
    <t>Капитальная трансформаторная подстанция ТП №53-10/0,4 кВ кирпичного типа мощностью2х400 кВА по ул. Полевая в г. Топки</t>
  </si>
  <si>
    <t>17.1.8</t>
  </si>
  <si>
    <t>Комплектная трансформаторная подстанция КТПН №46-10/0,4 кВ киоскового типа  мощностью 250 кВА по ул. Топкинская в г. Топки</t>
  </si>
  <si>
    <t>Кабельная линия электропередач 10кВ (ЛЭП -10кВ) от ПС 110/10 "Мехзаводская" до РП 1</t>
  </si>
  <si>
    <t>Воздушная линия электропередач 10кВ (ЛЭП -10кВ) от КТП-105 до ТП-53</t>
  </si>
  <si>
    <t>Воздушная линия электропередач 10кВ (ЛЭП -10кВ) от ПС 110/10 "Мехзаводская" до ТП-69</t>
  </si>
  <si>
    <t>17.1.</t>
  </si>
  <si>
    <t>Стенд шиномонтажный</t>
  </si>
  <si>
    <t>16.1.20</t>
  </si>
  <si>
    <t>16.1.19</t>
  </si>
  <si>
    <t>4-х компонентный газоанализатор Инфракар</t>
  </si>
  <si>
    <t>16.1.18</t>
  </si>
  <si>
    <t xml:space="preserve"> воздушная линия электропередач 0,4 кВ (ВЛ-0,4 кВ) от ТП № 16 по ул.Мелиораторов, ул.Гагарина в  пгт.Итатский"</t>
  </si>
  <si>
    <t>16.1.14</t>
  </si>
  <si>
    <t>воздушная линия электропередач 0,4 кВ (ВЛ-0,4 кВ) от ТП № 13 по ул.Рябиновая, ул.Заводская в пгт.Итатский"</t>
  </si>
  <si>
    <t>16.1.13</t>
  </si>
  <si>
    <t>воздушная линия электропередач 0,4 кВ (ВЛ-0,4 кВ) от ТП № 3 по ул.Кирова, ул.Ленина, ул.Изупова, ул.Дубинкина, ул.Вологодская, пер.Кирова в пгт.Итатский"</t>
  </si>
  <si>
    <t>16.1.12</t>
  </si>
  <si>
    <t>кабельная  линия электропередач 10,0 кВ (КЛ-10,0 кВ) от оп. № 19 до оп. № 20 Ф-10-26-к в пгт.Тяжинский"</t>
  </si>
  <si>
    <t xml:space="preserve"> воздушная линия электропередач 0,4 кВ (ВЛ-0,4 кВ) от ТП № 11 по ул.Западная, ул.Кооперативная, ул.Ленина в пгт.Тяжинский"</t>
  </si>
  <si>
    <t xml:space="preserve"> воздушная линия электропередач 0,4 кВ (ВЛ-0,4 кВ) от ТП № 38 по улВосточная в пгт.Тяжинский"</t>
  </si>
  <si>
    <t>воздушная линия электропередач 0,4 кВ (ВЛ-0,4 кВ) от ТП № 17 по ул.Калинина, пер.Калинина в пгт.Тяжинский"</t>
  </si>
  <si>
    <t>воздушная линия электропередач 0,4 кВ (ВЛ-0,4 кВ) от ТП № 310 по ул.Радищева, ул.Толстого в пгт.Тяжинский"</t>
  </si>
  <si>
    <t xml:space="preserve"> воздушная линия электропередач 0,4 кВ (ВЛ-0,4 кВ) от ТП № 8 по пер.Коммунальный. Ул.Молодежная, ул.Спортивная, ул.Юбилейная, ул.Коммунальная в пгт.Тяжинский"</t>
  </si>
  <si>
    <t>воздушная линия электропередач 0,4 кВ (ВЛ-0,4 кВ) от ТП № 309 по ул.Зеленая, улВесенняя, ул.Мира в пгт.Тяжинский"</t>
  </si>
  <si>
    <t>воздушная линия электропередач 0,4 кВ (ВЛ-0,4 кВ) от ТП № 301 по ул.Сенная в пгт.Тяжинский"</t>
  </si>
  <si>
    <t>воздушная линия электропередач 0,4 кВ (ВЛ-0,4 кВ) от ТП № 167 по ул.Маслозаводская, ул.Советская  в пгт.Итатский"</t>
  </si>
  <si>
    <t xml:space="preserve"> воздушная линия электропередач 0,4 кВ (ВЛ-0,4 кВ) от ТП № 101 по ул.Гагарина, ул.Углеразведчиков в пгт.Итатский"</t>
  </si>
  <si>
    <t xml:space="preserve"> воздушная линия электропередач 0,4 кВ (ВЛ-0,4 кВ) от ТП № 14 по ул.Рябиновая, пер.Заводской в пгт.Итатский"</t>
  </si>
  <si>
    <t>16.1.</t>
  </si>
  <si>
    <t>филиал "Энергосеть п.г.т. Тяжинский "</t>
  </si>
  <si>
    <t>15.2.</t>
  </si>
  <si>
    <t xml:space="preserve">Мнемосхема </t>
  </si>
  <si>
    <t>Реконструкция ПС "Берикульская". Замена масляных выключателей на элегазовые выключатели ВГБ-35</t>
  </si>
  <si>
    <t>Трансформатор ТМ-100 6/0,4</t>
  </si>
  <si>
    <t>Трансформатор ТМ-160 6/0,4</t>
  </si>
  <si>
    <t>Трансформатор ТМ-250 10/0,4</t>
  </si>
  <si>
    <t>Трансформатор ТМ-400 10/0,4</t>
  </si>
  <si>
    <t xml:space="preserve">Реконструкция ПС "Берикульская". Замена трансформатора ТМ-1600 35/6 на трансформатор ТМ-1000 35/6 </t>
  </si>
  <si>
    <t>15.1.</t>
  </si>
  <si>
    <t>филиал "Энергосеть Тисульского района  "</t>
  </si>
  <si>
    <t>14.2.</t>
  </si>
  <si>
    <t>Автомобиль УАЗ (цельнометаллический с грузовым отсеком)</t>
  </si>
  <si>
    <t>14.1.19</t>
  </si>
  <si>
    <t>14.1.16</t>
  </si>
  <si>
    <t>Реконструкция РУ-6кВ и РУ-0,4кВ ТП№ 13 с заменой высоковольтного оборудования и установкой камер КСО</t>
  </si>
  <si>
    <t>14.1.13</t>
  </si>
  <si>
    <t xml:space="preserve">Замена  силового трансформатора  ТП-100/10-0,4кВ в ТП-п.Пихтач </t>
  </si>
  <si>
    <t>14.1.11</t>
  </si>
  <si>
    <t>Замена  силового трансформатора  ТП-100/10-0,4кВ в ТП-3 п.Сураново</t>
  </si>
  <si>
    <t>14.1.10</t>
  </si>
  <si>
    <t>Замена  силового трансформатора  ТМ-160/10-0,4кВ в ТП-1 п.Сураново</t>
  </si>
  <si>
    <t>Замена  силового трансформатора ТМ-320/6-0,4кВ  в ТП-19</t>
  </si>
  <si>
    <t>Замена  силового трансформатора ТМ-400/6-0,4кВ в ТП-14</t>
  </si>
  <si>
    <t>Замена  силового трансформатора ТМ-400/6-0,4кВ в ТП-22</t>
  </si>
  <si>
    <t>Реклоузер вакуумный серии PBA/TEL по Ф-602 на опоре №29 по ул.Добролюбова</t>
  </si>
  <si>
    <t>Реклоузер вакуумный серии PBA/TEL по Ф-604 на опоре №41по ул.Овчинникова</t>
  </si>
  <si>
    <t>Реклоузер вакуумный серии PBA/TEL по Ф-701 на опоре №16/2</t>
  </si>
  <si>
    <t>14.1.</t>
  </si>
  <si>
    <t>филиал "Энергосеть г. Тайга  "</t>
  </si>
  <si>
    <t>13.2.2</t>
  </si>
  <si>
    <t>13.2.</t>
  </si>
  <si>
    <t>Видеонаблюдение (Луговая 18 Калинина 5 Ближняя 72)</t>
  </si>
  <si>
    <t>13.1.27</t>
  </si>
  <si>
    <t>Система анализа частотных характеристик FRAX-150</t>
  </si>
  <si>
    <t>13.1.26</t>
  </si>
  <si>
    <t xml:space="preserve">Электротехническая лаборатория </t>
  </si>
  <si>
    <t>13.1.24</t>
  </si>
  <si>
    <t>Реконструкция оборудования распределительной подстанции 10/0,4кВ РП-17 "Детская больница"</t>
  </si>
  <si>
    <t>13.1.20</t>
  </si>
  <si>
    <t>Реконструкция оборудования распределительной подстанции 6/0,4кВ РП-15</t>
  </si>
  <si>
    <t>13.1.19</t>
  </si>
  <si>
    <t>Реконструкция оборудования распределительной подстанции 6/0,4кВ РП-1 "КузНИУИ"</t>
  </si>
  <si>
    <t>13.1.17</t>
  </si>
  <si>
    <t xml:space="preserve">Реконструкция оборудования распределительной подстанции 6/0,4кВ РП-9 </t>
  </si>
  <si>
    <t>13.1.16</t>
  </si>
  <si>
    <t>Реконструкция оборудования распределительной подстанции 6/0,4кВ РП-18 "Травмбольница"</t>
  </si>
  <si>
    <t>13.1.15</t>
  </si>
  <si>
    <t>Воздушно-кабельная ЛЭП-0,4кВ от ТП-426</t>
  </si>
  <si>
    <t>13.1.14</t>
  </si>
  <si>
    <t>Воздушно-кабельная ЛЭП-0,4кВ от ТП-425</t>
  </si>
  <si>
    <t>13.1.13</t>
  </si>
  <si>
    <t>Воздушно-кабельная ЛЭП-0,4кВ от ТП-344</t>
  </si>
  <si>
    <t>13.1.12</t>
  </si>
  <si>
    <t>Воздушно-кабельная ЛЭП-0,4кВ от ТП-324</t>
  </si>
  <si>
    <t>Воздушно-кабельная ЛЭП-0,4кВ от ТП-307</t>
  </si>
  <si>
    <t>Воздушно-кабельная ЛЭП-0,4кВ от ТП-306</t>
  </si>
  <si>
    <t>Воздушно-кабельная ЛЭП-0,4кВ от ТП-571</t>
  </si>
  <si>
    <t>Воздушно-кабельная ЛЭП-0,4кВ от ТП-528</t>
  </si>
  <si>
    <t>Воздушно-кабельная ЛЭП-0,4кВ от ТП-511</t>
  </si>
  <si>
    <t>Воздушно-кабельная ЛЭП-0,4кВ от ТП-504</t>
  </si>
  <si>
    <t>Воздушно-кабельная ЛЭП-0,4кВ от ТП-503</t>
  </si>
  <si>
    <t>Воздушно-кабельная ЛЭП-0,4кВ от ТП-828</t>
  </si>
  <si>
    <t>Воздушно-кабельная ЛЭП-0,4кВ от ТП-681</t>
  </si>
  <si>
    <t>Воздушно-кабельная ЛЭП-0,4кВ от ТП-632</t>
  </si>
  <si>
    <t>13.1.</t>
  </si>
  <si>
    <t>филиал "Энергосеть г.Прокопьевск  "</t>
  </si>
  <si>
    <t>Асфальтирование разгрузочно-погрузочной площадки, подъезды и выезды в гаражные боксы и РП филиала.</t>
  </si>
  <si>
    <t>12.2.</t>
  </si>
  <si>
    <t>Замена трансформатора ТМ 40/10 кВА 1976г.в.,установленного в ТП-366 на                                                      ТМ-100/10кВА</t>
  </si>
  <si>
    <t>Замена трансформатора ТМ 160/10кВА 1976г.в.,установленного в ТП-049 на                                                          ТМ-160/10кВА</t>
  </si>
  <si>
    <t>Замена трансформатора ТМ 160/10кВА 1976г.в.,установленного в ТП-122 на ТМ-160/10кВА</t>
  </si>
  <si>
    <t>Замена трансформатора ТМ 250/10 кВА 1975г.в.,установленного в ТП-310 на ТМ-250/10кВА</t>
  </si>
  <si>
    <t>Замена трансформатора  ТМ 160/10кВА 1974г.в., установленного в ТП-286 на ТМ-160/10кВА</t>
  </si>
  <si>
    <t>Замена трансформатора ТМ 100/10кВА 1974г.в., установленного в ТП-541 на ТМ-100/10кВА</t>
  </si>
  <si>
    <t>12.1.</t>
  </si>
  <si>
    <t>филиал "Энергосеть р.п. Промышленная  "</t>
  </si>
  <si>
    <t xml:space="preserve">Сооружение линейное электротехническое: Строительство отпайки ЛЭП-6кВ Ф-6-4-Б до ТП-56 </t>
  </si>
  <si>
    <t>11.2.</t>
  </si>
  <si>
    <t>Замена трансформатора на ТП-108 1971г на ТМ-250 кВА 6/0,4кВ</t>
  </si>
  <si>
    <t>11.1.15</t>
  </si>
  <si>
    <t>Замена трансформатора на ТП-76 1979г на ТМ-250 кВА 6/0,4кВ</t>
  </si>
  <si>
    <t>11.1.14</t>
  </si>
  <si>
    <t>Замена трансформатора на МТП-104 1972г на ТМ-250кВА 6/0,4кВ</t>
  </si>
  <si>
    <t>11.1.12</t>
  </si>
  <si>
    <t>Замена трансформатора на ТП-28 1978г на ТМ-250кВА 6/0,4кВ</t>
  </si>
  <si>
    <t>11.1.11</t>
  </si>
  <si>
    <t>Замена трансформатора Т-2-Б на п/с ППШ 35/10 кВ 1973г.в на ТМ-2500 кВА 10/6 кВ</t>
  </si>
  <si>
    <t>Замена трансформатора Т-1-Б на п/с ППШ 35/10 кВ 1973г.в на ТМ-2500 кВА 10/6 кВ</t>
  </si>
  <si>
    <t>Сооружение электротехническое: ТП-32 400кВА 6/0,4кВ ул.Космонавтов</t>
  </si>
  <si>
    <t>Сооружение электротехническое: ТП-31 400 кВА 6/0,4кВ ул.Космонавтов.</t>
  </si>
  <si>
    <t xml:space="preserve">Реконструкция ВЛ 6 кВ фидера ф. 6-19-Б для  резервирования через реклоузер </t>
  </si>
  <si>
    <t xml:space="preserve">Реконструкция  ВЛ 6 кВ фидера ф. 6-4-Б для резервирования через реклоузер </t>
  </si>
  <si>
    <t>Реконструкция ВЛ-10кВ Ф-10-10-0 на очистные сооружения.</t>
  </si>
  <si>
    <t>Сооружение линейное электротехническое: ВЛИ-0,4кВ от ТП-65 ул.Спутника L=2,4км</t>
  </si>
  <si>
    <t>Установка реклоузера на ВЛ-6кВ Ф-6-4-Б, Ф-6-19-Б</t>
  </si>
  <si>
    <t>11.1.</t>
  </si>
  <si>
    <t>филиал "Энергосеть  г. Полысаево "</t>
  </si>
  <si>
    <t>Строительство ф.6-10-О до ф.6-4-С с установкой реклоузера</t>
  </si>
  <si>
    <t>10.2.</t>
  </si>
  <si>
    <t>Реконструкция оборудования распределительной подстанции ЦРП-6</t>
  </si>
  <si>
    <t>10.1.17</t>
  </si>
  <si>
    <t>Устройство теплотрассы (пер.Комсомольский. 11а)</t>
  </si>
  <si>
    <t>10.1.15</t>
  </si>
  <si>
    <t>Строительство холодного склада для хранения материалов с кран-балкой (пер.Комсомольский, 11а)</t>
  </si>
  <si>
    <t>10.1.14</t>
  </si>
  <si>
    <t>Автомобиль ГАЗ бортовой. вездеход</t>
  </si>
  <si>
    <t>Реконструкция ТП-24 замена трансформатора 63 кВА  для перевода сетей с 0,23кВ на 380В</t>
  </si>
  <si>
    <t>Реконструкция ТП-168 замена трансформатора 63 кВА  для перевода сетей с 0,23кВ на 380В</t>
  </si>
  <si>
    <t>Реконструкция ТП-99 замена трансформатора 100кВА  для перевода сетей с 0,23кВ на 380В</t>
  </si>
  <si>
    <t>Реконструкция ТП-89 замена трансформатора 63кВА для перевода сетей с 0,23кВ на 380В</t>
  </si>
  <si>
    <t>Реконструкция ф.6-13-Ц с заменой голого провода на СИП</t>
  </si>
  <si>
    <t>Реконструкция ф.6-12-Ц с заменой голого провода на СИП</t>
  </si>
  <si>
    <t>10.1.</t>
  </si>
  <si>
    <t>филиал "Энергосеть  г. Осинники "</t>
  </si>
  <si>
    <t>9.2.5</t>
  </si>
  <si>
    <t>(ЛЭП-10кВ) от Ф-10-10Л до МТП -90</t>
  </si>
  <si>
    <t>9.2.4</t>
  </si>
  <si>
    <t>Трансформаторная подстанция МТП -90 (1*100кВА) по ул.Чернышевского, в г.Мариинске»</t>
  </si>
  <si>
    <t>9.2.3</t>
  </si>
  <si>
    <t>ЛЭП-10кВ от Ф-10-10Л до МТП-72</t>
  </si>
  <si>
    <t>Трансформаторная подстанция  МТП-72 (1*100кВА) по ул.2Лесная, в г.Мариинске»</t>
  </si>
  <si>
    <t>9.2.</t>
  </si>
  <si>
    <t>Экскаватор - погрузчик Китайский</t>
  </si>
  <si>
    <t>Маслоочистительная машина для очистки трансформаторного масла (ПСМ)</t>
  </si>
  <si>
    <t>Копировальный аппарат формата А3 Kyosera</t>
  </si>
  <si>
    <t>Реконструкция МТП-120 (250кВА) по ул.Зеленая (замена трансформатора)</t>
  </si>
  <si>
    <t>Реконструкция КТП-38 (250кВА) по ул.Гагарина (замена трансформатора)</t>
  </si>
  <si>
    <t>Реконструкция ТП-10 (400кВА) по ул.50лет Октября (замена трансформатора)</t>
  </si>
  <si>
    <t>Реконструкция ТП-1 (630кВА) по ул.Рабочая (замена трансформатора)</t>
  </si>
  <si>
    <t>9.1.</t>
  </si>
  <si>
    <t>филиал "Энергосеть  г. Мариинск "</t>
  </si>
  <si>
    <t>8.1.13</t>
  </si>
  <si>
    <t>Автомобиль УАЗ с цельнометаллический с гр. отсеком</t>
  </si>
  <si>
    <t>8.1.12</t>
  </si>
  <si>
    <t>8.1.11</t>
  </si>
  <si>
    <t>Строительство ВЛ-10 кВ от отпайки ВЛ-10 кВ на ТП № 460 по ул. Совхозная в пгт. Крапивинский</t>
  </si>
  <si>
    <t>8.1.10</t>
  </si>
  <si>
    <t>Строительство новой КТП № 460 по  ул. Совхозная  в  пгт. Крапивинский</t>
  </si>
  <si>
    <t>8.1.9</t>
  </si>
  <si>
    <t xml:space="preserve">Реконструкция КТП № 382 по ул Иманская: </t>
  </si>
  <si>
    <t>8.1.8</t>
  </si>
  <si>
    <t xml:space="preserve">Реконструкция  МТП № 163 по ул Ломоносова: </t>
  </si>
  <si>
    <t>8.1.7</t>
  </si>
  <si>
    <t>П.   Сооружение линейное электротехническое: строительство  ВЛ-10кВ       Ф10-13К2</t>
  </si>
  <si>
    <t>8.1.4</t>
  </si>
  <si>
    <t xml:space="preserve">П.  Сооружение линейное электротехническое: строительство  ВЛ-10кВ       Ф10-6К1 </t>
  </si>
  <si>
    <t>8.1.3</t>
  </si>
  <si>
    <t>8.1.</t>
  </si>
  <si>
    <t>филиал "Энергосеть  Крапивинского района "</t>
  </si>
  <si>
    <t>Оптимизация: Схемы электроснабжения  5 микрорайона Красный камень. ( КЛ-10 кВ от ЦРП-7)</t>
  </si>
  <si>
    <t>7.1.49</t>
  </si>
  <si>
    <t>7.1.48</t>
  </si>
  <si>
    <t>7.1.47</t>
  </si>
  <si>
    <t>7.1.46</t>
  </si>
  <si>
    <t>7.1.45</t>
  </si>
  <si>
    <t>7.1.44</t>
  </si>
  <si>
    <t>Приобретение автомобиля Lada Нива 21310-40-010</t>
  </si>
  <si>
    <t>7.1.43</t>
  </si>
  <si>
    <t>Приобретение автомобиля УАЗ 39095</t>
  </si>
  <si>
    <t>7.1.42</t>
  </si>
  <si>
    <t xml:space="preserve">Приобретение автомастерской 4795 на базе ГАЗ 33081 </t>
  </si>
  <si>
    <t>7.1.41</t>
  </si>
  <si>
    <t>Приобретение прибора дистанционного контроля высоковольтного энергетического оборудования под напряжением «Ультраскан-2004».</t>
  </si>
  <si>
    <t>7.1.40</t>
  </si>
  <si>
    <t>7.1.39</t>
  </si>
  <si>
    <t>Реконструкция оборудования ТП-81</t>
  </si>
  <si>
    <t>7.1.23</t>
  </si>
  <si>
    <t>Реконструкция оборудования ТП-8</t>
  </si>
  <si>
    <t>7.1.22</t>
  </si>
  <si>
    <t>Реконструкция оборудования ТП-7</t>
  </si>
  <si>
    <t>7.1.21</t>
  </si>
  <si>
    <t>Реконструкция оборудования ТП-61</t>
  </si>
  <si>
    <t>7.1.20</t>
  </si>
  <si>
    <t>Реконструкция оборудования ТП-5</t>
  </si>
  <si>
    <t>7.1.19</t>
  </si>
  <si>
    <t xml:space="preserve">Реконструкция оборудования ТП-49 </t>
  </si>
  <si>
    <t>7.1.18</t>
  </si>
  <si>
    <t>Реконструкция оборудования ТП-4</t>
  </si>
  <si>
    <t>7.1.17</t>
  </si>
  <si>
    <t>Реконструкция оборудования ТП-169</t>
  </si>
  <si>
    <t>Реконструкция оборудования ТП-134</t>
  </si>
  <si>
    <t xml:space="preserve">Реконструкция оборудования ТП-132 </t>
  </si>
  <si>
    <t>Реконструкция оборудования ТП-109</t>
  </si>
  <si>
    <t>Реконструкция оборудования ТП-10</t>
  </si>
  <si>
    <t>Реконструкция оборудования ТП-210</t>
  </si>
  <si>
    <t>Реконструкция оборудования ТП-209</t>
  </si>
  <si>
    <t>Реконструкция оборудования ТП-170</t>
  </si>
  <si>
    <t>Реконструкция оборудования ТП-94</t>
  </si>
  <si>
    <t>Реконструкция: Монтаж оборудования в ЦРП-7 (ячейки КСО-212 с ВВ)</t>
  </si>
  <si>
    <t>Реконструкция: ЛЭП-10 кВ от ПС 110/35/10 "Краснокаменская" до ЦРП-7 (участок  ВЛ-10 кВ, реклоузер)</t>
  </si>
  <si>
    <t>7.1.</t>
  </si>
  <si>
    <t>филиал "Энергосеть г. Киселевск"</t>
  </si>
  <si>
    <t>Строительство "Здание не жилое по адресу: г. Калтан, ул. Совхозная,14"   120м2</t>
  </si>
  <si>
    <t>6.2.5</t>
  </si>
  <si>
    <t>Строительство отпайки ВЛЭП-6 кВ   от фидера "6-2-Л" до ТП-144 в районе ул. Заречная</t>
  </si>
  <si>
    <t>6.2.4</t>
  </si>
  <si>
    <t>Строительство трансформаторной подстанции  №144  в районе ул. Заречная,6 п. Малиновка" (МТП)</t>
  </si>
  <si>
    <t>6.2.3</t>
  </si>
  <si>
    <t>Строительство отпайки ВЛЭП-6 кВ   от фидера "6-9-Ж" до МТП-Ш-13   в районе ул.1-я  Горького</t>
  </si>
  <si>
    <t>Строительство трансформаторной подстанции  №Ш-13  в районе ул.1-я  Горького,2 г.Калтан  (МТП)</t>
  </si>
  <si>
    <t>6.2.</t>
  </si>
  <si>
    <t>Автомобильный газоанализатор "Инфракар М-1.01"</t>
  </si>
  <si>
    <t>6.1.5</t>
  </si>
  <si>
    <t>Видеонаблюдение филиал "Энергосеть г. Калтана" (Здание сетевого участка п. Малиновка )</t>
  </si>
  <si>
    <t>Видеонаблюдение филиал "Энергосеть г. Калтана" (РП-Г 6 кВ)</t>
  </si>
  <si>
    <t>6.1.</t>
  </si>
  <si>
    <t>Замена трансформатора ТП 1 - 1, 1962 г.в. ТТUEa-200 кВА</t>
  </si>
  <si>
    <t>Замена трансформатора ТП 1 - 20, 1977 г.в. ТМ-250 кВА</t>
  </si>
  <si>
    <t>5.1.</t>
  </si>
  <si>
    <t>4.2.</t>
  </si>
  <si>
    <t>мнемосхема</t>
  </si>
  <si>
    <t>передвижная лаборатория на  базе ГАЗ33081</t>
  </si>
  <si>
    <t>4.1.10</t>
  </si>
  <si>
    <t>автомобиль УАЗ39,995</t>
  </si>
  <si>
    <t>4.1.9</t>
  </si>
  <si>
    <t xml:space="preserve">ИБП </t>
  </si>
  <si>
    <t>4.1.8</t>
  </si>
  <si>
    <t>проектно- сметная документация 2015г</t>
  </si>
  <si>
    <t>4.1.6</t>
  </si>
  <si>
    <t>перевод ТП-508,509 с. Ф. 6-17-К на ф. 6-16-В5</t>
  </si>
  <si>
    <t>Перевод отпайки  ЛЭП-6кВ   КРУН с ф. 6-17-К  на  ф. 6-15-С</t>
  </si>
  <si>
    <t>Реконструкция  ВЛ-0,4кВ  ТП-115</t>
  </si>
  <si>
    <t xml:space="preserve">Реконструкция ВЛ-0,4кВ  ТП-125 </t>
  </si>
  <si>
    <t>4.1.</t>
  </si>
  <si>
    <t>Открытый навес 12х6 с тельфером 3,2тн. Монорельс 12 м/п</t>
  </si>
  <si>
    <t>3.1.4</t>
  </si>
  <si>
    <t>Монтаж реклоузера (вакуумный РВА/ТЕL) на ф. №20 опр.№36</t>
  </si>
  <si>
    <t>3.1.</t>
  </si>
  <si>
    <t>филиал "Энергосеть п.г. т.Белогорск"</t>
  </si>
  <si>
    <t xml:space="preserve"> Кабельная линия 10 кВ от ПС Городская до РП-1 ф.10-16-г, 10-21-г</t>
  </si>
  <si>
    <t>2.2.1</t>
  </si>
  <si>
    <t>2.2.</t>
  </si>
  <si>
    <t>Реконструкция ЦРП-2 замена ячеек</t>
  </si>
  <si>
    <t>2.1.13</t>
  </si>
  <si>
    <t>Реконструкция ЦРП-1 замена ячеек</t>
  </si>
  <si>
    <t>2.1.12</t>
  </si>
  <si>
    <t>Реконструкция ЦРП-4 замена ячеек</t>
  </si>
  <si>
    <t>2.1.10</t>
  </si>
  <si>
    <t>Сервер, платформа НР</t>
  </si>
  <si>
    <t>2.1.9</t>
  </si>
  <si>
    <t>Прибор СЕ-601</t>
  </si>
  <si>
    <t>2.1.8</t>
  </si>
  <si>
    <t>Техперевооружение ТП-218 (1х320)по пер.В.Волошиной : замена трансфоматора с группой соединения У/У-0 на Z/Z-0</t>
  </si>
  <si>
    <t>Техперевооружение ТП-44(1х250)по ул.Фрунзе : замена трансфоматора с группой соединения У/У-0 на трансформатор с симметрирующей катушкой</t>
  </si>
  <si>
    <t xml:space="preserve"> Реконструкция  КТП-296 (1х630) замена комплектной трансформаторной подстанции в 4 МКР на новую</t>
  </si>
  <si>
    <t xml:space="preserve"> Реконструкция  КТП-21 (1х250) замена комплектной трансформаторной подстанции по пер.Почтовому на новую</t>
  </si>
  <si>
    <t>2.1.</t>
  </si>
  <si>
    <t>Автомастерская марка 4795, на базе ГАЗ -33081</t>
  </si>
  <si>
    <t>1.1.25</t>
  </si>
  <si>
    <t>Автомобиль УАЗ -220069</t>
  </si>
  <si>
    <t>1.1.24</t>
  </si>
  <si>
    <t>Бензиновая электростанция Fubag BS 6600 ES</t>
  </si>
  <si>
    <t>1.1.23</t>
  </si>
  <si>
    <t>Барово-грунторезная машина на МТЗ 82</t>
  </si>
  <si>
    <t>1.1.22</t>
  </si>
  <si>
    <t>Автомобиль УАЗ - 3909</t>
  </si>
  <si>
    <t>1.1.21</t>
  </si>
  <si>
    <t>Строительство кабельной лтнии 6кВ от ТП 159  до  ТП 35 с монтажом КТП 160кВа по ул.Шахтовая,  г.Анжеро-Судженск</t>
  </si>
  <si>
    <t>1.1.20</t>
  </si>
  <si>
    <t>реконструкция РП-8, замена вв ячеек, г.Анжеро-Судженск.</t>
  </si>
  <si>
    <t>1.1.19</t>
  </si>
  <si>
    <t>Строительство ЛЭП 6кВ от ф.6-3-СГ до опоры  № .2   ф.6-8-Карьер, ТП 114, г.Анжеро-Судженск</t>
  </si>
  <si>
    <t>1.1.18</t>
  </si>
  <si>
    <t>Монтаж КТП 250кВа в центре нагрузки по ул.Кирпичная (ф.52), г.Анжеро-Судженск</t>
  </si>
  <si>
    <t>1.1.17</t>
  </si>
  <si>
    <t>Монтаж КТП 160кВа в центре нагрузки по ул.Павлодарской (ф.6-7-РТС), г.Анжеро-Судженск</t>
  </si>
  <si>
    <t>1.1.16</t>
  </si>
  <si>
    <t xml:space="preserve">Реконструкция оборудования: трансформаторная подстанция 6/0,4кВ  ТП 60, камера трансформатора по ул.Гурьевская  </t>
  </si>
  <si>
    <t>1.1.15</t>
  </si>
  <si>
    <t xml:space="preserve">Реконструкция оборудования: трансформаторная подстанция 6/0,4кВ  ТП 54, камера трансформатора, пос.Голубовский  </t>
  </si>
  <si>
    <t>1.1.14</t>
  </si>
  <si>
    <t xml:space="preserve"> Реконструкция оборудования: трансформаторная подстанция 6/0,4кВ  ТП 52, камера трансформатора по ул.Линейная </t>
  </si>
  <si>
    <t>1.1.13</t>
  </si>
  <si>
    <t xml:space="preserve"> Реконструкция оборудования: трансформаторная подстанция 6/0,4кВ  ТП 51, камера трансформатора, пос.Мишиха  </t>
  </si>
  <si>
    <t>1.1.12</t>
  </si>
  <si>
    <t xml:space="preserve">Реконструкция оборудования: трансформаторная подстанция 6/0,4кВ  ТП 47, камера трансформатора по ул.8-е Марта  </t>
  </si>
  <si>
    <t>1.1.11</t>
  </si>
  <si>
    <t xml:space="preserve"> Реконструкция оборудования: трансформаторная подстанция 6/0,4кВ  ТП 41, камера трансформатора по ул.Б.Хмельницкого  </t>
  </si>
  <si>
    <t>1.1.10</t>
  </si>
  <si>
    <t xml:space="preserve"> Реконструкция оборудования: трансформаторная подстанция 6/0,4кВ  ТП 38, камера трансформатора по ул.Дорожная  </t>
  </si>
  <si>
    <t>1.1.9</t>
  </si>
  <si>
    <t>Реконструкция оборудования: трансформаторная, ТП 262, замена ячеек ВВ и НВ, по ул.Гайдара</t>
  </si>
  <si>
    <t>1.1.8</t>
  </si>
  <si>
    <t xml:space="preserve">Реконструкция: кабельная ЛЭП 10кВ 6-24-Т </t>
  </si>
  <si>
    <t>1.1.7</t>
  </si>
  <si>
    <t xml:space="preserve">Реконструкция: кабельная ЛЭП 10кВ 10-7-ПЯ </t>
  </si>
  <si>
    <t>1.1.6</t>
  </si>
  <si>
    <t xml:space="preserve">Реконструкция: кабельная ЛЭП 10кВ 10-6-ПЯ </t>
  </si>
  <si>
    <t>1.1.5</t>
  </si>
  <si>
    <t xml:space="preserve"> Монтаж реклоузера на ВЛ-6кВ 6-19-СГ, </t>
  </si>
  <si>
    <t>1.1.4</t>
  </si>
  <si>
    <t>РП-4</t>
  </si>
  <si>
    <t>Реконструкция ТП 133</t>
  </si>
  <si>
    <t>1.1.</t>
  </si>
  <si>
    <t>Объем финансирования 2014г</t>
  </si>
  <si>
    <t>Утверждено:</t>
  </si>
  <si>
    <t>Приложение №1</t>
  </si>
  <si>
    <t>постановлением РЭК КО</t>
  </si>
  <si>
    <t>№300 от 26 октября 2012</t>
  </si>
  <si>
    <t xml:space="preserve">Руководитель ГИР </t>
  </si>
  <si>
    <t>_______________Е.В. Гончаревский</t>
  </si>
  <si>
    <t>________________________</t>
  </si>
  <si>
    <t>Капитальное строительство</t>
  </si>
  <si>
    <t>Пожаро-охранная сигнализация</t>
  </si>
  <si>
    <t>Компьютерная техника</t>
  </si>
  <si>
    <t>к  приказу ООО "КЭнК"</t>
  </si>
  <si>
    <t>от ____________№______</t>
  </si>
  <si>
    <t>Реконструкция ТП-72</t>
  </si>
  <si>
    <t>Реконструкция: кабельная ЛЭП 6 кВ 6-24-Т</t>
  </si>
  <si>
    <t>Монтаж реклоузера на ВЛ-6кВ 6-19-СГ</t>
  </si>
  <si>
    <t>прибор "Скат М100"</t>
  </si>
  <si>
    <t>Д 01-33/12 от 15.03.12 Р 146/12 Реконструкция оборудования ТП-К-6. установка трансформатора 400 кВА "Энергосеть г. Калтан"</t>
  </si>
  <si>
    <t>Д 01-174/12 от 02.11.12 Р 20/13 Реконструкция ВЛ-0,4 кВот опоры №7 ВЛИ-0,4 кВ ТП-К-3 до ВРУ-0,4 кВ нежилого помещения по пр. Мира,40 А, г. Калтан</t>
  </si>
  <si>
    <t>Д 01-175/12 от 02.11.12 Р 21/13 Реконструкция ВЛ-0,4 кВ от опоры №101 ВЛИ-0,4 кВ ТП-К-12 до ВРУ-0,4 кВ нежилого помещения по ул. Горького,24 Б, г. Калтан</t>
  </si>
  <si>
    <t>Д 01-148/12 от 20.10.12 Р 93/13 Реконструкция ВЛ-0,4 кВ от опоры №1  ВЛИ-0,4 кВ ТП-К-2 до ВРУ-0,4 кВ нежилого помещения по ул. Комсомольская,55, г. Калтан</t>
  </si>
  <si>
    <t>6.4.2</t>
  </si>
  <si>
    <t>Автомобиль Chevrolet Niva 212300*55е 119 вк 142</t>
  </si>
  <si>
    <t>6.4.3.</t>
  </si>
  <si>
    <t>Полуприцеп МАЗ 975800-2010</t>
  </si>
  <si>
    <t>Холодный склад по адресу г. Калтан, ул. Совхозная,14</t>
  </si>
  <si>
    <t>Плоттер Canon image PROGRAFipf 710</t>
  </si>
  <si>
    <t>7.2.5</t>
  </si>
  <si>
    <t>" Сооружение линейное электротехническое : воздушная линия  электропередач  10 кВ от " ЛЭП-10кВ от ПС 110/35/10 "Краснокаменская до ЦРП-7"</t>
  </si>
  <si>
    <t>7.2.6</t>
  </si>
  <si>
    <t xml:space="preserve"> Сооружение линейное электротехническое : кабельная линия  электропередач 10 кВ от ЦРП-7 доФ 19-2-Г, 19-19-Г,19-4-Г,19-4-Г,19-13-Г"</t>
  </si>
  <si>
    <t>Реконструкция объекта  "Холодный склад" по адресу г.Киселевск, ул.Краснобродская, 7</t>
  </si>
  <si>
    <t>1.2.1</t>
  </si>
  <si>
    <t xml:space="preserve">Реконструкция открытого навеса с тельфером п. Зеленогорск, ул. Центральная, 69 </t>
  </si>
  <si>
    <t>Строит. "Надземная теплотрасса от дома № 36 по ул. Юбилейная до дома №43 Б по ул. Соверская пгт. Крапивинский</t>
  </si>
  <si>
    <t xml:space="preserve">Передвижная мастерская </t>
  </si>
  <si>
    <t>Таль электрическая г/п 3,2 т (Н-6м)</t>
  </si>
  <si>
    <t>Таль электрическая г/п 3,2 т (Н-12м)</t>
  </si>
  <si>
    <t>Автомобиль  УАЗ-390945</t>
  </si>
  <si>
    <t>Модернизация станка намототочно-смоточный СН-10С1200М Прогресс</t>
  </si>
  <si>
    <t>Реконструкция сооружения линейного электротехнического: двухцепной воздушно-кабельной ЛЭП-10кВ от опоры № 12 ф.6,16 с РП-17 до ТП-764 (Д 01-57/12 от 12.04.2012г)</t>
  </si>
  <si>
    <t>Реконструкция участка ЛЭП-0,4кВ от ТП №540 по ул.Смоленская,пер.Березовский (Д 01-76/12 от 19.05.12г)</t>
  </si>
  <si>
    <t>Реконструкция ВЛ-0,4кВ от ТП-224 от опоры № 4 до жилого дома ул.Днепровская, 3 (Д 09-004/12 от 12.01.12г)</t>
  </si>
  <si>
    <t>Реконструкция ВЛ-0,4кВ от ТП-232 до жилого дома ул.Кемеровская, 103 (Д 13-92/12 от )</t>
  </si>
  <si>
    <t>Реконструкция оборудования здания ТП-132 (Д 01-99/12 от 03.07.12г; Р 254 от 03.09.12г)</t>
  </si>
  <si>
    <t>Реконструкция оборудования здания ТП-127 (Д 01-97/12 от 02.07.12г; Р 244 от 03.09.12г)</t>
  </si>
  <si>
    <t>Реконструкция ЛЭП-0,4кВ от ТП № 646 до границы земельного участка ул.Шахтовая, 18 (Д 01-168/12 от 19.10.2012 Р 35 от 05.02.2012)</t>
  </si>
  <si>
    <t>Реконструкция ВЛ-0,4кВ от ТП-119 до границы земельного участка, пер.Артема, 4 (Д 01-161/12 от 15.10.12 Р 25 от 30.01.12)</t>
  </si>
  <si>
    <t>Д 01-177/12 09,11,12 Р 377/12 от 18,12,12 РеконструкцияТП№38 с заменой двух трансформаторов 400кВА на 630кВА</t>
  </si>
  <si>
    <t>Проектирование ВЛ-6 кВ от Ф-602 до ТП- № 27 п.Кедровый.</t>
  </si>
  <si>
    <t>Реконструкция ВЛ-6 кВ ф. № 6-9-"База торга" от опоры № 1 до МТП 134 "Центральная" пгт. Шерегеш.</t>
  </si>
  <si>
    <t>Реконструкция:  "Воздушная линия электропередач 6 кВ Ф 6-43, 6-47 - "Насосная, 4-ый ключ", инв. ЦОО 18493, пгт. Шерегеш"</t>
  </si>
  <si>
    <t>Реконструкция подстанции "Спорткомплекс", г. Зеленая, г. Таштагол (в части ВЛ 35 кВ "Мустаг")</t>
  </si>
  <si>
    <t>15.5.6</t>
  </si>
  <si>
    <t>Реконструкция здания нежилого №2 участка филиала "Энергосеть" в  п. Темиртау Таштагольского района  ул. Шоссейная, 2</t>
  </si>
  <si>
    <t>15.5.7</t>
  </si>
  <si>
    <t>Реконструкция здания нежилого №1 участка филиала "Энергосеть" в п.г.т. Шерегеш по ул. Весенняя,20/1: АБК</t>
  </si>
  <si>
    <t>15.5.8</t>
  </si>
  <si>
    <t>Реконструкция холодного склада  г. Таштагол, ул. Энергетиков, 1</t>
  </si>
  <si>
    <t>Реконструкция здания нежилого №1 участка филиала "Энергосеть" в  п. Темиртау Таштагольского района  ул. Шоссейная, 2</t>
  </si>
  <si>
    <t>ТИС Д 01-152/12 03.10.12 Р 324/12 Реконструкция ВЛ-0,4 кВ протяженностью 35610 м, инв.№00000109 от РУ-0,4 кВ ТП № К-68 до ВРУ-0,4 кВ доп.офиса по ул. Ленина, 33 пгт. Тисуль</t>
  </si>
  <si>
    <t xml:space="preserve">Строительство. «Сооружение линейное электротехническое: ЛЭП – 10 кВ от опоры № 75 Ф 10-16-РП до ТП-44, г. Топки </t>
  </si>
  <si>
    <t>Автомобиль УАЗ 396255</t>
  </si>
  <si>
    <t>Сооружение линейное электротехническое: воздушная линия электропередач 0,4кВ (ВЛ-0,4кВ) от ТП №11 по ул. Заозерная, ул. Советская в пгт. Итатский.</t>
  </si>
  <si>
    <t>УАЗ-390995 (Цельнометаллический с грузовым отсеком)</t>
  </si>
  <si>
    <t>Строительство "Здание нежилое. Склад хранения ТМЦ № 2 по адресу пгт. Тяжинский, ул. Радищева, 99"</t>
  </si>
  <si>
    <t>21.4.1.</t>
  </si>
  <si>
    <t>Автомобиль УАЗ-390945</t>
  </si>
  <si>
    <t>Реконструкция открытого навеса с тельфером по адресу ул. Больничная, 16.</t>
  </si>
  <si>
    <t>Реконструкция здания гаража под автотехнику ул. Больничаная, 16.</t>
  </si>
  <si>
    <t>Реконструкция:открытого навеса с тельфером по адресу пгт. Яя, ул. Комсомольская,21А"</t>
  </si>
  <si>
    <t>23.4.18</t>
  </si>
  <si>
    <t>Погрузчик-экскаватор</t>
  </si>
  <si>
    <t>23.4.19</t>
  </si>
  <si>
    <t>Снегоход 2 шт.</t>
  </si>
  <si>
    <t>Автокран КС-35714К-2 на шасси КамАЗ-43118 (6х6)</t>
  </si>
  <si>
    <t>Весы</t>
  </si>
  <si>
    <t>Реконструкция здания нежилого, литер А, А1 по адресу г. Кемерово, ул. Терешковой, 53Б</t>
  </si>
  <si>
    <t>1.8.1</t>
  </si>
  <si>
    <t>Реконструкция ТП № 646 (Д 01-168/12 от 19.10.2012 Р 35 от 05.02.2012)</t>
  </si>
  <si>
    <t>Реконструкция кабельной ЛЭП-10 кВ от ТП№135 до МТП 10/0,4 кВ №2 в районе коттеджной застройки, инв.№00001316 г.Полысаево.</t>
  </si>
  <si>
    <t>Реконструкция оборудования ТП № 11: замена силового трансформатора 400кВА на новый</t>
  </si>
  <si>
    <t>ЮРГ Д 01-105/12 12.07.12 Р312/12 Реконструкция оборудования ТП№6 установка панели</t>
  </si>
  <si>
    <t>ЮРГ Д 674/11 04.07.11 Р 183/12 Реконструкция оборудования ТП№65 Монтаж дополнительной камеры КСО</t>
  </si>
  <si>
    <t>ЮРГ 13/015 Сооружение линейное электротехническое :ЛЭП 10 кВ фидер 10-7-ТП180 от РУ10 кВ ТП 172 до границ земельного участка КНС-4 в г. Юрге</t>
  </si>
  <si>
    <t>Сетевое хранилище</t>
  </si>
  <si>
    <t>Сооружение  электротехническое: реконструкция КТП №28 замена силового трансформатора ТМ-250/10кВ (перекл. на 6кВ) зав.№27665, инв.№ ЯШ0024Т 1975гв. На ТМГ-250/6кВА Y/Z.</t>
  </si>
  <si>
    <t>1.11.5</t>
  </si>
  <si>
    <t>15.4.5</t>
  </si>
  <si>
    <t>1.2.2</t>
  </si>
  <si>
    <t>1.2.3</t>
  </si>
  <si>
    <t>1.2.4</t>
  </si>
  <si>
    <t>1.2.5</t>
  </si>
  <si>
    <t>Реконструкция ф 10-6 ( ф.10-6-ПЯ)</t>
  </si>
  <si>
    <t>Реконструкция КЛ-10 кВ ф-10-7-УН (ф.10-7-ПЯ)</t>
  </si>
  <si>
    <t>Трансформаторная подстанция №Ш-6 (ТП-Ш-6)</t>
  </si>
  <si>
    <t>6.5.5</t>
  </si>
  <si>
    <t>Мачтовая трансформаторная подстанция 6/0,4 кВ МТП -88</t>
  </si>
  <si>
    <t>12.1.1.1</t>
  </si>
  <si>
    <t>12.1.1.2</t>
  </si>
  <si>
    <t>12.1.1.3</t>
  </si>
  <si>
    <t>12.1.2.1</t>
  </si>
  <si>
    <t>12.1.2.2</t>
  </si>
  <si>
    <t>12.1.2.3</t>
  </si>
  <si>
    <t>12.1.2.4</t>
  </si>
  <si>
    <t>12.1.2.5</t>
  </si>
  <si>
    <t>12.1.2.6</t>
  </si>
  <si>
    <t>12.1.2.7</t>
  </si>
  <si>
    <t>12.1.2.8</t>
  </si>
  <si>
    <t>12.1.2.9</t>
  </si>
  <si>
    <t>12.1.2.10</t>
  </si>
  <si>
    <t>12.1.2.11</t>
  </si>
  <si>
    <t>12.1.2.12</t>
  </si>
  <si>
    <t>12.1.2.13</t>
  </si>
  <si>
    <t>12.1.2.14</t>
  </si>
  <si>
    <t>12.1.2.20</t>
  </si>
  <si>
    <t>Холодный склад по адресу: г. Тайга, ул.Советская 109б ( земельный участок ООО "Горэлектросеть" г.Тайга)</t>
  </si>
  <si>
    <t>17.1.1.1</t>
  </si>
  <si>
    <t>17.1.1.2</t>
  </si>
  <si>
    <t>17.1.1.3</t>
  </si>
  <si>
    <t>17.1.2.1</t>
  </si>
  <si>
    <t>17.1.2.2</t>
  </si>
  <si>
    <t>17.1.2.3</t>
  </si>
  <si>
    <t>17.1.2.4</t>
  </si>
  <si>
    <t>"Сооружение линейное электротехническое: воздушная линия электропередач 0,4 кВ (ВЛ-0,4 кВ) от ТП №  201 по ул.Кирова, ул.Ленина в пгт.Итатский»</t>
  </si>
  <si>
    <t>«Сооружение линейное электротехническое: линия электропередач 6 кВ (ЛЭП-6 кВ) от КТП-6/0,4 кВ «Вокзальная» от КТП-6/0,4 кВ «Таежная-2», пгт. Шерегеш"</t>
  </si>
  <si>
    <t>ЛЭП-10 кВ от п/с 6/10 кВ до КТПН-44 г.Полысаево</t>
  </si>
  <si>
    <t>Трансформаторная подстанция КТПН-44 400 кВА 10/0,4 кВ г.Полысаево</t>
  </si>
  <si>
    <t>23.4.22</t>
  </si>
  <si>
    <t>Шиногиб</t>
  </si>
  <si>
    <t>Здание гаража по ул. Терешковой 55А</t>
  </si>
  <si>
    <t>15.10.4</t>
  </si>
  <si>
    <t>9.4.4</t>
  </si>
  <si>
    <t>9.4.5</t>
  </si>
  <si>
    <t>«Сооружение электротехническое: КТП-39 по ул. Береговая, г. Белово»</t>
  </si>
  <si>
    <t>7.1.1.1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</si>
  <si>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</si>
  <si>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</si>
  <si>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</si>
  <si>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</si>
  <si>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</si>
  <si>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</si>
  <si>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</si>
  <si>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</si>
  <si>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</si>
  <si>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7.1.2.10</t>
  </si>
  <si>
    <t>7.1.2.11</t>
  </si>
  <si>
    <t>7.1.2.12</t>
  </si>
  <si>
    <t>7.1.2.13</t>
  </si>
  <si>
    <t>7.1.2.14</t>
  </si>
  <si>
    <t>Проектирование и строительство.    Сооружение  линейное элек-тротехническое:  ВЛ-0,4 кВ по ул. Чайковского, от МТП-33, г. Таштагол.</t>
  </si>
  <si>
    <t xml:space="preserve">Проектирование и строительство. Сооружение линйное электротехническое: ВЛ-0,4 кВ С/О "Кооператор", г. Таштагол.  </t>
  </si>
  <si>
    <t>Сооружение  электротехническое: реконструкция КТП №38 замена силового трансформатора ТСМА-320/6кВ зав.№829, инв.№ ЯШ0110Т 1963гв. На ТМГ-400/6кВА Y/Z.</t>
  </si>
  <si>
    <t>1</t>
  </si>
  <si>
    <t>13</t>
  </si>
  <si>
    <t>9.2.7</t>
  </si>
  <si>
    <t>9.2.6</t>
  </si>
  <si>
    <t>8.5.1</t>
  </si>
  <si>
    <t>"Сооружение линейное электротехническое: ВЛИ-0,4кВ от МТП63 6/0,4кВ до скважин  №8 в п.г.т. Белогорск"</t>
  </si>
  <si>
    <t>"Сооружение линейное электротехническое: ВЛИ-0,4кВ от МТП63 6/0,4кВ до скважин №7  в п.г.т. Белогорск"</t>
  </si>
  <si>
    <t>"Сооружение линейное электротехническое:  ВЛИ-0,4 кВ от ТП№ 9 до скважины №1  в пгт. Белогорск"</t>
  </si>
  <si>
    <t>Прибор "Ультраскан"</t>
  </si>
  <si>
    <t>1.11.6</t>
  </si>
  <si>
    <t>8.5.2</t>
  </si>
  <si>
    <t>Комплект мебели</t>
  </si>
  <si>
    <t>от  24.03.2010 № 114</t>
  </si>
  <si>
    <t>Установка козлового крана с подкрановыми путями, г. Кемерово</t>
  </si>
  <si>
    <t>Устройство забора по адресу ул. Терешковой 55 Б, г. Кемерово</t>
  </si>
  <si>
    <t>Реконструкция здания, бокс ЛМК, литер Г по адресу г. Кемерово, ул. Терешковой, 53Б. Для создания мех. Цеха</t>
  </si>
  <si>
    <t>Реконструкция здания, бокс ЛМК, литер Г по адресу г. Кемерово, ул. Терешковой, 53Б. Для создания холодного склада</t>
  </si>
  <si>
    <t>Станок точильно-шлифовальный ТШ-3</t>
  </si>
  <si>
    <t>23.4.24</t>
  </si>
  <si>
    <t xml:space="preserve">Станок сверлильный JDP-2800VS </t>
  </si>
  <si>
    <t>23.4.23</t>
  </si>
  <si>
    <t>Заклепочник пневматический GESIPA PH Axial</t>
  </si>
  <si>
    <t>Заклепочник пневматический GESIPA FireFox</t>
  </si>
  <si>
    <t>23.4.21</t>
  </si>
  <si>
    <t>Фен-сушка "Vildis FSE-4c Derect Dryers''       3 шт.</t>
  </si>
  <si>
    <t>23.4.20</t>
  </si>
  <si>
    <t>Станок для очистки кабеля и провода от изоляции</t>
  </si>
  <si>
    <t>Полуприцеп Тяжеловоз (Трал)</t>
  </si>
  <si>
    <t>Магнитный электрический сверлильный  станок МАВ-100</t>
  </si>
  <si>
    <t>Магнитный грузозахват  МПГВ 900</t>
  </si>
  <si>
    <t>Спецтехника</t>
  </si>
  <si>
    <t>Аппарат высокого давления</t>
  </si>
  <si>
    <t>Мини-погрузчик гусеничный с дополнительным оборудованием</t>
  </si>
  <si>
    <t>22.1.2.3</t>
  </si>
  <si>
    <t>22.1.2.2</t>
  </si>
  <si>
    <t>"Сооружение линейное электротехническое: линия электропередач10 кВ (ЛЭП-10 кВ) Ф-10-10-ЛК (Ф-6-14-ЛК) от ПС"Украинская" до РП 6 кВпо ул.Красноармейская, пгт. Яя"</t>
  </si>
  <si>
    <t>22.1.2.1</t>
  </si>
  <si>
    <t>22.1.1.1</t>
  </si>
  <si>
    <t>21.1.2.11</t>
  </si>
  <si>
    <t>21.1.2.10</t>
  </si>
  <si>
    <t>21.1.2.9</t>
  </si>
  <si>
    <t>21.1.2.8</t>
  </si>
  <si>
    <t>21.1.2.7</t>
  </si>
  <si>
    <t>21.1.2.6</t>
  </si>
  <si>
    <t>21.1.2.5</t>
  </si>
  <si>
    <t>21.1.2.4</t>
  </si>
  <si>
    <t>21.1.2.3</t>
  </si>
  <si>
    <t>21.1.2.2</t>
  </si>
  <si>
    <t>21.1.2.1</t>
  </si>
  <si>
    <t>21.1.1.4</t>
  </si>
  <si>
    <t>21.1.1.3</t>
  </si>
  <si>
    <t>21.1.1.2</t>
  </si>
  <si>
    <t>21.1.1.1</t>
  </si>
  <si>
    <t>Строительство КТПн 154 проходного типа</t>
  </si>
  <si>
    <t>Реконструкции   ПС 110/10 "Западная" (ЗАО Коммунэнерго)</t>
  </si>
  <si>
    <t>20.1.2.9</t>
  </si>
  <si>
    <t>20.1.2.8</t>
  </si>
  <si>
    <t>20.1.2.7</t>
  </si>
  <si>
    <t>20.1.2.6</t>
  </si>
  <si>
    <t>20.1.2.5</t>
  </si>
  <si>
    <t>20.1.2.4</t>
  </si>
  <si>
    <t>20.1.2.3</t>
  </si>
  <si>
    <t>20.1.2.2</t>
  </si>
  <si>
    <t>20.1.2.1</t>
  </si>
  <si>
    <t>Строительство : Сооружение линейное электротехническое кабельная ЛЭП 0,4 кВ (КЛ 0,4 кВ) от ТП 172 до ВРУ дома ул. Машиностроителей 55</t>
  </si>
  <si>
    <t>20.1.1.2</t>
  </si>
  <si>
    <t>20.1.1.1</t>
  </si>
  <si>
    <t>ВЛ-0,4 кВ) от МТП № 161 по ул. Кирова, Калинина в п.г.т. Верх-Чебула.</t>
  </si>
  <si>
    <t>19.2.3</t>
  </si>
  <si>
    <t>ТП-161 (МТП № 161, 1х250 кВА), ул. Калинина, 52"А" в п.г.т. Верх-Чебула</t>
  </si>
  <si>
    <t>19.2.2</t>
  </si>
  <si>
    <t>Реконструкция воздушной линии электропередач 10 кВ Ф-10-5-Ч отпайка от линейного разъединителя №7 до ТП-31 Чеб</t>
  </si>
  <si>
    <t>19.2.1</t>
  </si>
  <si>
    <t>19.1.2.1</t>
  </si>
  <si>
    <t>Реконструкция здания трансформаторной подстанции ТП № 6 (ТП № 6, 2х250 кВа) в пгт.Тяжинский</t>
  </si>
  <si>
    <t>18.1.2.11</t>
  </si>
  <si>
    <t>18.1.2.10</t>
  </si>
  <si>
    <t>18.1.2.9</t>
  </si>
  <si>
    <t>18.1.2.8</t>
  </si>
  <si>
    <t>18.1.2.7</t>
  </si>
  <si>
    <t>18.1.2.6</t>
  </si>
  <si>
    <t>18.1.2.5</t>
  </si>
  <si>
    <t>18.1.2.4</t>
  </si>
  <si>
    <t>18.1.2.3</t>
  </si>
  <si>
    <t>18.1.2.2</t>
  </si>
  <si>
    <t>18.1.2.1</t>
  </si>
  <si>
    <t>17.4.3</t>
  </si>
  <si>
    <t>Проектирование реклоузера вакуумного PBA/TEL-10-12.5/630 Ф. 10-22 ОС</t>
  </si>
  <si>
    <t>Проектирование ВЛ-10 кВ от  ПС 110/10 "Мехзаводская" до ТП-69</t>
  </si>
  <si>
    <t>Проектирование.  ВЛ-10 кВ ф. 10-22 "ОС" от опоры № 39 до опоры № 69.1 КТП-83</t>
  </si>
  <si>
    <t>17.1.2.6</t>
  </si>
  <si>
    <t>17.1.2.5</t>
  </si>
  <si>
    <t>Реконструкция ТП 320/400 кВА, Ф-10-13-А, ВЛ-10 кВ, инв.№00001392, пгт. Тисуль, ул. Гагарина, 13</t>
  </si>
  <si>
    <t>16.2.5</t>
  </si>
  <si>
    <t>Сооружение электротехническое: трансформаторная подстанция №8 (ТП№8) п. Берикульский</t>
  </si>
  <si>
    <t>16.2.4</t>
  </si>
  <si>
    <t>Сооружение линейное электротехническое: ВЛ-6 кВ от Ф-6-11-Б до ТП-8 п. Берикульский</t>
  </si>
  <si>
    <t>16.2.3</t>
  </si>
  <si>
    <t>Д01-23/13 20.02.13 Р120/13 Реконструкция ВЛ-0,4 кВ протяженностью 35610м инв. №:00000109: монтаж дополнительной цепи от РУ-0,4 ТП №К-10 до опоры установленной на границе земельного участка здания прокуратуры по ул. Сахарова, 6 пгт. Тисуль</t>
  </si>
  <si>
    <t>16.1.2.13</t>
  </si>
  <si>
    <t>16.1.2.12</t>
  </si>
  <si>
    <t>16.1.2.11</t>
  </si>
  <si>
    <t>16.1.2.10</t>
  </si>
  <si>
    <t>16.1.2.9</t>
  </si>
  <si>
    <t>16.1.2.8</t>
  </si>
  <si>
    <t>16.1.2.7</t>
  </si>
  <si>
    <t>16.1.2.6</t>
  </si>
  <si>
    <t>16.1.2.5</t>
  </si>
  <si>
    <t>16.1.2.4</t>
  </si>
  <si>
    <t>16.1.2.3</t>
  </si>
  <si>
    <t>16.1.2.2</t>
  </si>
  <si>
    <t>16.1.2.1</t>
  </si>
  <si>
    <t xml:space="preserve"> прибор "Ультраскан 2004"</t>
  </si>
  <si>
    <t xml:space="preserve">                                                                                    Разработка и монтаж диспетчерского щита (мнемосхемы) распределительных электросетей в ОДС-3, п.г.т. Шерегеш</t>
  </si>
  <si>
    <t xml:space="preserve">                                                                                    Разработка и монтаж диспетчерского щита (мнемосхемы) распределительных электросетей в ОДС-2, п.г.т. Темиртау</t>
  </si>
  <si>
    <t xml:space="preserve">                                                                                    Разработка и монтаж диспетчерского щита (мнемосхемы) распределительных электросетей в ОДС-1, г. Таштагол
</t>
  </si>
  <si>
    <t>Здание нежилое №2 Таштагольский р-н,п.Шерегеш,ул.Весенняя 20/1</t>
  </si>
  <si>
    <t>15.5.</t>
  </si>
  <si>
    <t>Автомобиль "Газель" (бортовой)</t>
  </si>
  <si>
    <t>15.4.9</t>
  </si>
  <si>
    <t>Стенд механический СВ-10 (для испытания когтей, лазов)</t>
  </si>
  <si>
    <t>15.4.8</t>
  </si>
  <si>
    <t>Передвижная мастерская на шасси ГАЗ-33081</t>
  </si>
  <si>
    <t>15.4.7</t>
  </si>
  <si>
    <t>15.4.6</t>
  </si>
  <si>
    <t>15.4.</t>
  </si>
  <si>
    <t xml:space="preserve">Проектирование   внешнего электроснабжения комплекса (ТС 6/0,4 кВ "МТП-170 "Сектор Е", перевод в класс напряжения 35 кВ) </t>
  </si>
  <si>
    <t>Проектирование. ВЛ-6 кВ от ПС 35/6 кВ "Каритшал" до ТС 6/0,4 кВ "МТП-170 "Сектор Е"), 5 км</t>
  </si>
  <si>
    <t>Проектирование Реконструкция "Сооружение электротехническое: ТП-141 "2й бугельный подъемник", пгт. Шерегеш</t>
  </si>
  <si>
    <t>ВЛ-0,4 кВ по ул. Рабочая и Советская, от ТП-409, пгт. Мундыбаш.</t>
  </si>
  <si>
    <t>МТП-137 «ВГСЧ», пгт. Шерегеш.</t>
  </si>
  <si>
    <t>Реконструкция. Сооружение линейное электротехническое: ЛЭП- 6 кВ  ф. 10-6-"Б" от ПС-110/10 кВ "Калары" до оп. №1 ВЛ-10 кВ, п. Калары, (кабельная вставка, 2 кабеля под полотном  ж/д)</t>
  </si>
  <si>
    <t>15.1.2.58</t>
  </si>
  <si>
    <t>15.1.2.57</t>
  </si>
  <si>
    <t>15.1.2.56</t>
  </si>
  <si>
    <t>ЦРТП Весенняя  Шерегеш. г. Зеленая</t>
  </si>
  <si>
    <t>15.1.2.55</t>
  </si>
  <si>
    <t>Реконструкция закрытой ТП №49 «Больничный городок»: монтаж рубильника №4 в панели №3 и рубильника №1 в панели №6 РУ-0,4 кВ</t>
  </si>
  <si>
    <t>15.1.2.54</t>
  </si>
  <si>
    <t>«Реконструкция трансформаторной подстанции «Центр сноуборда» по ул. Скворцова, в г. Таштагол: замена трансформаторов 2х160 кВА на 2х250 кВА 6/0,4 кВ»</t>
  </si>
  <si>
    <t>15.1.2.53</t>
  </si>
  <si>
    <t>15.1.2.52</t>
  </si>
  <si>
    <t>15.1.2.51</t>
  </si>
  <si>
    <t>15.1.2.50</t>
  </si>
  <si>
    <t>15.1.2.49</t>
  </si>
  <si>
    <t>Проектирование и строительство.  Сооружение линейное электротехническое, кабельная ЛЭП-0,4 кВ от КМТП- 402 "Партизанская" до ВЛ-0,4 кВ ул. Лузина (через ж.д.), пгт. Мундыбаш.</t>
  </si>
  <si>
    <t>15.1.2.48</t>
  </si>
  <si>
    <t xml:space="preserve">Проектирование и строительство. Сооружение линейное электротехническое. КЛ-0,4 кВ от ТП-17 "Суворова" до жилых домов ул. Суворова, 21;22  и  ул. Мира № 31; 33; 35; 37, г. Таштагол.  </t>
  </si>
  <si>
    <t>15.1.2.47</t>
  </si>
  <si>
    <t xml:space="preserve"> Проектирование и строительство. Сооружение линейное электротехническое. КЛ-0,4 кВ от ТП-135 "5-й квартал" до жилых домов ул. Дзержинского и Гагарина, пгт. Шерегеш.</t>
  </si>
  <si>
    <t>15.1.2.46</t>
  </si>
  <si>
    <t>15.1.2.45</t>
  </si>
  <si>
    <t>15.1.2.44</t>
  </si>
  <si>
    <t>15.1.2.43</t>
  </si>
  <si>
    <t>Реконструкция оборудования ТП-19 "Горбольница": замена электрооборудования РУ-6 кВ (камеры КСО-309, 5 шт.), РУ-0,4 кВ (панели ЩО-70, 7 шт.).</t>
  </si>
  <si>
    <t>15.1.2.42</t>
  </si>
  <si>
    <t>Реконструкция оборудования ТП-23 "ГРЭ": замена электрооборудования РУ-0,4 кВ на панели ЩО-70, 2 шт.</t>
  </si>
  <si>
    <t>15.1.2.41</t>
  </si>
  <si>
    <t>15.1.2.40</t>
  </si>
  <si>
    <t>15.1.2.39</t>
  </si>
  <si>
    <t>15.1.2.38</t>
  </si>
  <si>
    <t>15.1.2.37</t>
  </si>
  <si>
    <t>15.1.2.36</t>
  </si>
  <si>
    <t>15.1.2.35</t>
  </si>
  <si>
    <t>15.1.2.34</t>
  </si>
  <si>
    <t>15.1.2.33</t>
  </si>
  <si>
    <t>15.1.2.32</t>
  </si>
  <si>
    <t>Проектирование  и строительство. Сооружение  линейное электротехническое:  ВЛ-0,4 кВ по ул. Баляева, от МТП-33, г. Таштагол.</t>
  </si>
  <si>
    <t>15.1.2.31</t>
  </si>
  <si>
    <t>15.1.2.30</t>
  </si>
  <si>
    <t>15.1.2.29</t>
  </si>
  <si>
    <t>Проектирование и строительство.  Сооружение линейное электротехническое:   ВЛ-0,4 кВ по ул. Горького и Энгельса от КТП-10 "База Филиала", г. Таштагол.</t>
  </si>
  <si>
    <t>15.1.2.28</t>
  </si>
  <si>
    <t>Проектирование  и строительство. Сооружение  линейное  электротехническое:  ВЛ-0,4 кВ по ул. Садовая, от КТП-29 "Садовая", г. Таштагол.</t>
  </si>
  <si>
    <t>15.1.2.27</t>
  </si>
  <si>
    <t>Проектирование и строительство. Сооружение  линейное электротехническое:  ВЛ-0,4 кВ по ул. Григорьва, от ТП-413, пгт. Мундыбаш.</t>
  </si>
  <si>
    <t>15.1.2.26</t>
  </si>
  <si>
    <t>Проектирование и строительство. Сооружение линейное электротехническое:  ВЛ- 0,4 кВ по ул. Луговая,  от ТП - 408, пгт. Мундыбаш.</t>
  </si>
  <si>
    <t>15.1.2.25</t>
  </si>
  <si>
    <t>15.1.2.24</t>
  </si>
  <si>
    <t>15.1.2.23</t>
  </si>
  <si>
    <t>15.1.2.22</t>
  </si>
  <si>
    <t>15.1.2.21</t>
  </si>
  <si>
    <t>15.1.2.20</t>
  </si>
  <si>
    <t>15.1.2.19</t>
  </si>
  <si>
    <t>15.1.2.18</t>
  </si>
  <si>
    <t>Проектирование и реконструкия. Сооружение электротехническое: КМТП- 420 "Тельбес-2", с тр-ром 63 кВА, п. Тельбес, Таштагольский район.</t>
  </si>
  <si>
    <t>15.1.2.17</t>
  </si>
  <si>
    <t>Проектирование и реконструкция. Сооружение электротехническое:  ТП-  545Н "Талон", с тр-ром  100 кВа, п. Талон, Республика Алтай.</t>
  </si>
  <si>
    <t>15.1.2.16</t>
  </si>
  <si>
    <t>Проектирование и реконструкция. Сооружение электротехническое: ТП-419Н "Дзержинского-2", с тр-ром 100 кВа, пгт. Мундыбаш.</t>
  </si>
  <si>
    <t>15.1.2.15</t>
  </si>
  <si>
    <t>Проектирование и реконструкция.  Сооружение  электротехническое: ТП-403Н "Красноармейская"  с тр-ром 160 кВа, пгт. Мундыбаш.</t>
  </si>
  <si>
    <t>15.1.2.14</t>
  </si>
  <si>
    <t>15.1.2.13</t>
  </si>
  <si>
    <t>15.1.2.12</t>
  </si>
  <si>
    <t>15.1.2.11</t>
  </si>
  <si>
    <t>15.1.2.10</t>
  </si>
  <si>
    <t>15.1.2.9</t>
  </si>
  <si>
    <t>Проектирование  и  реконструкция Сооружение электротехническое: ТП-506 "Насосная", с тр-ром 160 кВа, п. Спасск.</t>
  </si>
  <si>
    <t>15.1.2.8</t>
  </si>
  <si>
    <t>Проектирование  и реконструкция.  Сооружение электротехническое:  ТП- 505Н "Кабарзинка", с тр-ром 250 кВА, п. Спасск</t>
  </si>
  <si>
    <t>15.1.2.7</t>
  </si>
  <si>
    <t>Проектирование  и реконструкция. Сооружение  электротехническое:  ТП-509Н "Центральная", с тр-ром 400 кВа, п. Спасск.</t>
  </si>
  <si>
    <t>15.1.2.6</t>
  </si>
  <si>
    <t>Проектирование  и реконструкция.  Сооружение электротехническое:  ТП- 502Н "Южная" с тр-ром 100 кВА, п. Спасск</t>
  </si>
  <si>
    <t>15.1.2.5</t>
  </si>
  <si>
    <t>15.1.2.4</t>
  </si>
  <si>
    <t>15.1.2.3</t>
  </si>
  <si>
    <t>15.1.2.2</t>
  </si>
  <si>
    <t>15.1.2.1</t>
  </si>
  <si>
    <t>Проектирование и строительство. Сооружение линейное электротехническое: Кабельная ЛЭП-0.4 кВ (кабельная вставка под полотном ж/д) по ул. Набережная п. Калары</t>
  </si>
  <si>
    <t>15.1.1.6</t>
  </si>
  <si>
    <t>Строительство: трансформаторная подстанция 6/0,4 кВ (КТП-6/0,4 кВ "Таежная-2"), пгт. Шерегеш</t>
  </si>
  <si>
    <t>15.1.1.5</t>
  </si>
  <si>
    <t>Строительство: трансформаторная подстанция 6/0,4 кВ (КТП-6/0,4 кВ "Вокзальная"), пгт. Шерегеш</t>
  </si>
  <si>
    <t>15.1.1.4</t>
  </si>
  <si>
    <t>15.1.1.3</t>
  </si>
  <si>
    <t>15.1.1.2</t>
  </si>
  <si>
    <t>15.1.1.1</t>
  </si>
  <si>
    <t>Прибор "Ультраскан 2004"</t>
  </si>
  <si>
    <t>14.11.1</t>
  </si>
  <si>
    <t>14.4.2</t>
  </si>
  <si>
    <t>14.2.4</t>
  </si>
  <si>
    <t>14.1.2.9</t>
  </si>
  <si>
    <t>14.1.2.8</t>
  </si>
  <si>
    <t>14.1.2.7</t>
  </si>
  <si>
    <t>14.1.2.6</t>
  </si>
  <si>
    <t>14.1.2.5</t>
  </si>
  <si>
    <t>14.1.2.4</t>
  </si>
  <si>
    <t>14.1.2.3</t>
  </si>
  <si>
    <t>14.1.2.2</t>
  </si>
  <si>
    <t>14.1.2.1</t>
  </si>
  <si>
    <t>14.1.1.3</t>
  </si>
  <si>
    <t>14.1.1.2</t>
  </si>
  <si>
    <t>14.1.1.1</t>
  </si>
  <si>
    <t>Реконструкция объекта "Открытый навес с тельфером по адресу пгт.Промышленная, ул.Линейная,2"</t>
  </si>
  <si>
    <t>13.4.3</t>
  </si>
  <si>
    <t>Сооружение линейное электротехническое: ТП-70 пгт.Промышленная</t>
  </si>
  <si>
    <t>13.1.2.16</t>
  </si>
  <si>
    <t>Сооружение линейное электротехническое: ЛЭП-10кВ от Ф-10-7РП до ТП-70 пгт.Промышленная</t>
  </si>
  <si>
    <t>13.1.2.15</t>
  </si>
  <si>
    <t>Сооружение линейное электротехническое: ЛЭП-10кВ от Ф-10-4П до ТП-70 пгт.Промышленная</t>
  </si>
  <si>
    <t>13.1.2.14</t>
  </si>
  <si>
    <t>Сооружение линейное электротехническое: ТП-513 п.Плотниково Промышленновского района</t>
  </si>
  <si>
    <t>13.1.2.13</t>
  </si>
  <si>
    <t>Сооружение линейное электротехническое: ЛЭП-10кВ от п/с Плотниковская 110/35/10 до ТП-513 п.Плотниково Промышленновского района</t>
  </si>
  <si>
    <t>13.1.2.12</t>
  </si>
  <si>
    <t>Сооружение линейное электротехническое: ЛЭП-0,4 кВ от ТП-141 пгт.Промышленная</t>
  </si>
  <si>
    <t>13.1.2.11</t>
  </si>
  <si>
    <t>Сооружение линейное электротехническое:  ТП-141 пгт.Промышленная</t>
  </si>
  <si>
    <t>13.1.2.10</t>
  </si>
  <si>
    <t>Сооружение линейное электротехническое: ЛЭП-10кВ от Ф-10-6Л до ТП-141 пгт.Промышленная</t>
  </si>
  <si>
    <t>13.1.2.9</t>
  </si>
  <si>
    <t>13.1.2.8</t>
  </si>
  <si>
    <t>13.1.2.7</t>
  </si>
  <si>
    <t>13.1.2.6</t>
  </si>
  <si>
    <t>13.1.2.5</t>
  </si>
  <si>
    <t>13.1.2.4</t>
  </si>
  <si>
    <t>13.1.2.3</t>
  </si>
  <si>
    <t>13.1.2.2</t>
  </si>
  <si>
    <t>13.1.2.1</t>
  </si>
  <si>
    <t>13.1.1.5</t>
  </si>
  <si>
    <t>13.1.1.4</t>
  </si>
  <si>
    <t>13.1.1.3</t>
  </si>
  <si>
    <t>13.1.1.2</t>
  </si>
  <si>
    <t>13.1.1.1</t>
  </si>
  <si>
    <t>Портативная лаботория анализа масел и топлива ПЛАМ-3</t>
  </si>
  <si>
    <t>12.11.3</t>
  </si>
  <si>
    <t>прибор Омметр "Виток"</t>
  </si>
  <si>
    <t>12.11.2</t>
  </si>
  <si>
    <t>Реконструкция ВЛ-0,4кВ от ТП-553 до ул.Шишкина,36 (Д 13-146/13 от 18.07.13г)</t>
  </si>
  <si>
    <t>12.9.14</t>
  </si>
  <si>
    <t>Реконструкция трансформаторной подстанции 10/0,4кВ ТП-763 "пер.Строителей" (Д 13-19/13 от 19.02.2013 Р 201 от 17.06.2013)</t>
  </si>
  <si>
    <t>12.9.13</t>
  </si>
  <si>
    <t>Реконструкция линии электропередач (ЛЭП)-6кВ ф.16 с п/ст № 19 (в составе ВЛ-0,4кВ от ТП № 446) (Д 13-237/12 от 16.10.12 Р 04 от 16.01.12)</t>
  </si>
  <si>
    <t>12.9.12</t>
  </si>
  <si>
    <t>Реконструкция ВЛ-0,4кВ от ТП-717 (Д 01-117/12 от 22.08.12 Р 37 от 05.02.12)</t>
  </si>
  <si>
    <t>12.9.11</t>
  </si>
  <si>
    <t>12.9.10</t>
  </si>
  <si>
    <t>12.9.9</t>
  </si>
  <si>
    <t>12.9.8</t>
  </si>
  <si>
    <t>12.9.7</t>
  </si>
  <si>
    <t>12.9.6</t>
  </si>
  <si>
    <t>12.9.5</t>
  </si>
  <si>
    <t>12.9.4</t>
  </si>
  <si>
    <t>12.9.3</t>
  </si>
  <si>
    <t>12.9.2</t>
  </si>
  <si>
    <t>12.9.1</t>
  </si>
  <si>
    <t>12.4.1</t>
  </si>
  <si>
    <t>Реконструкция трансформаторной подстанции 6/0,4кВ ТП-561 "Пилорама (Кардон)"</t>
  </si>
  <si>
    <t>Реконструкция оборудования ТП-911 "Квартал 13А"</t>
  </si>
  <si>
    <t>12.1.2.19</t>
  </si>
  <si>
    <t>Реконструкция оборудования ТП-528 "ул. Павлова"</t>
  </si>
  <si>
    <t>12.1.2.18</t>
  </si>
  <si>
    <t>Реконструкция оборудования ТП-431 "ул. Кустарная"</t>
  </si>
  <si>
    <t>12.1.2.17</t>
  </si>
  <si>
    <t>Реконструкция оборудования ТП-280 "Д/с МЖК Северный маганак"</t>
  </si>
  <si>
    <t>12.1.2.16</t>
  </si>
  <si>
    <t>Реконструкция оборудования ТП-277 "ул. Латвийская"</t>
  </si>
  <si>
    <t>12.1.2.15</t>
  </si>
  <si>
    <t>Устройство забора по адресу г.Полысаево, Садовый массив "Октябрьское"</t>
  </si>
  <si>
    <t>Реконструкция трансформаторной подстанции-9 (ул.Волжская, 13) инв. №2172, инв.№00001276</t>
  </si>
  <si>
    <t>11.1.2.13</t>
  </si>
  <si>
    <t>11.1.2.12</t>
  </si>
  <si>
    <t>11.1.2.11</t>
  </si>
  <si>
    <t>11.1.2.10</t>
  </si>
  <si>
    <t>11.1.2.9</t>
  </si>
  <si>
    <t>11.1.2.8</t>
  </si>
  <si>
    <t>11.1.2.7</t>
  </si>
  <si>
    <t>11.1.2.6</t>
  </si>
  <si>
    <t>11.1.2.5</t>
  </si>
  <si>
    <t>11.1.2.4</t>
  </si>
  <si>
    <t>11.1.2.3</t>
  </si>
  <si>
    <t>11.1.2.2</t>
  </si>
  <si>
    <t>11.1.2.1</t>
  </si>
  <si>
    <t>Строительство "Сооружение линейное электротехническое: ЛЭП-10 кВ от ТП №137 до опоры №1 Ф-10-16-135, г.Полысаево"</t>
  </si>
  <si>
    <t>1.1.1.3</t>
  </si>
  <si>
    <t>1.1.1.2</t>
  </si>
  <si>
    <t>1.1.1.1</t>
  </si>
  <si>
    <t>10.1.2.11</t>
  </si>
  <si>
    <t>10.1.2.10</t>
  </si>
  <si>
    <t>10.1.2.9</t>
  </si>
  <si>
    <t>10.1.2.8</t>
  </si>
  <si>
    <t>10.1.2.7</t>
  </si>
  <si>
    <t>10.1.2.6</t>
  </si>
  <si>
    <t>10.1.2.5</t>
  </si>
  <si>
    <t>10.1.2.4</t>
  </si>
  <si>
    <t>10.1.2.3</t>
  </si>
  <si>
    <t>10.1.2.2</t>
  </si>
  <si>
    <t>10.1.2.1</t>
  </si>
  <si>
    <t>10.1.1.1</t>
  </si>
  <si>
    <t>Сооружение электротехническое: установка реклоузера вакуумного серии PBA/TEL по Ф-10-7Л в сторону КТП-94п по ул.Дзержинского</t>
  </si>
  <si>
    <t>Сооружение электротехническое: установка реклоузера вакуумного серии PBA/TEL по Ф-10-7Л в сторону МТП-109п по ул.Котовского</t>
  </si>
  <si>
    <t>Сооружение электротехническое: установка реклоузера вакуумного серии PBA/TEL по Ф-10-7Л в сторону МТП-48 по ул.40лет Победы</t>
  </si>
  <si>
    <t>(ЛЭП-10кВ) от Ф-10-10Л до СТП -90</t>
  </si>
  <si>
    <t>Трансформаторная подстанция СТП -90 (1*100кВА) по ул.Кийская, в г.Мариинске»</t>
  </si>
  <si>
    <t>ЛЭП-10кВ от Ф-10-10Л до СТП-72</t>
  </si>
  <si>
    <t>Трансформаторная подстанция  СТП-72 (1*100кВА) по ул.Гагарина, в г.Мариинске»</t>
  </si>
  <si>
    <t>9.1.2.16</t>
  </si>
  <si>
    <t>Реконструкция ТП-35-180кВА+400кВА, инв.№00000805 г.Мариинск</t>
  </si>
  <si>
    <t>9.1.2.15</t>
  </si>
  <si>
    <t>9.1.2.14</t>
  </si>
  <si>
    <t>9.1.2.13</t>
  </si>
  <si>
    <t>9.1.2.12</t>
  </si>
  <si>
    <t>9.1.2.11</t>
  </si>
  <si>
    <t>9.1.2.10</t>
  </si>
  <si>
    <t>9.1.2.9</t>
  </si>
  <si>
    <t>9.1.2.8</t>
  </si>
  <si>
    <t>9.1.2.7</t>
  </si>
  <si>
    <t>9.1.2.6</t>
  </si>
  <si>
    <t>9.1.2.5</t>
  </si>
  <si>
    <t>9.1.2.4</t>
  </si>
  <si>
    <t>9.1.2.3</t>
  </si>
  <si>
    <t>9.1.2.2</t>
  </si>
  <si>
    <t>9.1.2.1</t>
  </si>
  <si>
    <t>Сооружение электротехническое: установка реклоузера вакуумного серии PBA/TEL по Ф-10-1П в сторону КТП-147 по ул.Макаренко</t>
  </si>
  <si>
    <t>9.1.1.7</t>
  </si>
  <si>
    <t>Сооружение электротехническое: установка реклоузера вакуумного серии PBA/TEL по Ф-10-1П в сторону ТП-141 по ул.Романцова</t>
  </si>
  <si>
    <t>9.1.1.6</t>
  </si>
  <si>
    <t>Сооружение электротехническое: установка реклоузера вакуумного серии PBA/TEL по Ф-10-1П в сторону ТП-137 по ул.Романцова</t>
  </si>
  <si>
    <t>9.1.1.5</t>
  </si>
  <si>
    <t>9.1.1.4</t>
  </si>
  <si>
    <t>9.1.1.3</t>
  </si>
  <si>
    <t>9.1.1.2</t>
  </si>
  <si>
    <t>9.1.1.1</t>
  </si>
  <si>
    <t>Энергомонитор 3.3</t>
  </si>
  <si>
    <t>8.11.1</t>
  </si>
  <si>
    <t>8.1.1.3</t>
  </si>
  <si>
    <t>Реклоузеры  на Ф 10-7-ВП2</t>
  </si>
  <si>
    <t>8.1.1.2</t>
  </si>
  <si>
    <t>Реклоузеры  на Ф 10-11-ВП1</t>
  </si>
  <si>
    <t>8.1.1.1</t>
  </si>
  <si>
    <t>Прибор "Ультраскан-2004"</t>
  </si>
  <si>
    <t>7.9.2</t>
  </si>
  <si>
    <t>7.9.1</t>
  </si>
  <si>
    <t>Сооружение электротехническое: трансформаторная подстанция  6/0,4 кВ ТП-443, ул.Садовая,15, г.Киселевск</t>
  </si>
  <si>
    <t>7.2.8</t>
  </si>
  <si>
    <t>Сооружение электротехническое: трансформаторная подстанция  6/0,4 кВ ТП-426, г.Киселевск</t>
  </si>
  <si>
    <t>7.2.7</t>
  </si>
  <si>
    <t>Сооружение электротехническое: трансформаторная подстанция  6/0,4 кВ ТП-494, ул.Попова, г.Киселевск</t>
  </si>
  <si>
    <t>7.1.2.15</t>
  </si>
  <si>
    <t>Теплотрасса к гаражу по адресу г.Калтан, ул.Совхозная,14</t>
  </si>
  <si>
    <t>Реконструкция пристроенного нежилого здания (кирпичный склад, маст.) по адресу г.Калтан, ул.Совхозная,14</t>
  </si>
  <si>
    <t>6.1.2.6</t>
  </si>
  <si>
    <t>6.1.2.5</t>
  </si>
  <si>
    <t>6.1.2.4</t>
  </si>
  <si>
    <t>6.1.2.3</t>
  </si>
  <si>
    <t>6.1.2.2</t>
  </si>
  <si>
    <t>6.1.2.1</t>
  </si>
  <si>
    <t>Строительство сооружение электротехническое: ТП-К-29 в г. Калтан</t>
  </si>
  <si>
    <t>6.1.1.4</t>
  </si>
  <si>
    <t>Строительство сооружение линейное электротехническое: ЛЭП-6 кВ от фидера "Город-2" до ТП-К-29 в г. Калтан</t>
  </si>
  <si>
    <t>6.1.1.3</t>
  </si>
  <si>
    <t>6.1.1.2</t>
  </si>
  <si>
    <t>6.1.1.1</t>
  </si>
  <si>
    <t>Проектирование "Сооружение линейное электротехническое: КЛ-0,4 кВ от ТП № 4-16, ТП № 1-25 до жилого дома по ул. Микрорайон, 16, п.г.т. Ижморский"</t>
  </si>
  <si>
    <t>5.2.6</t>
  </si>
  <si>
    <t>Проектирование "Сооружение электротехническое: ТП № 4-5
 п.г.т. Ижморский"</t>
  </si>
  <si>
    <t>5.2.5</t>
  </si>
  <si>
    <t>Проектирование "Сооружение электротехническое: ТП № 130 
п.г.т. Ижморский"</t>
  </si>
  <si>
    <t>5.2.4</t>
  </si>
  <si>
    <t>Проектирование  "Сооружение электротехническое: ТП № 4-4
 п.г.т. Ижморский"</t>
  </si>
  <si>
    <t>5.2.3</t>
  </si>
  <si>
    <t>Проектирование "Сооружение электротехническое: ТП № 047  
п.г.т. Ижморский"</t>
  </si>
  <si>
    <t>5.2.2</t>
  </si>
  <si>
    <t>Проектирование "Сооружение электротехническое: ТП № 1-3 по ул. Коммунистическая, п.г.т. Ижморский"</t>
  </si>
  <si>
    <t>5.2.1</t>
  </si>
  <si>
    <t>5.1.2.2</t>
  </si>
  <si>
    <t>5.1.2.1</t>
  </si>
  <si>
    <t>прибор "Поиск-310Д-2"</t>
  </si>
  <si>
    <t>прибор "Сатурн М3"</t>
  </si>
  <si>
    <t>4.4.1</t>
  </si>
  <si>
    <t>Проектно - сметная документация 2014г</t>
  </si>
  <si>
    <t>4.1.2.2</t>
  </si>
  <si>
    <t>Сооружение линейное электротехническое:  КТП-513а ул. Больничная, г. Салаир</t>
  </si>
  <si>
    <t>4.1.2.1</t>
  </si>
  <si>
    <t>4.1.1.6</t>
  </si>
  <si>
    <t>4.1.1.5</t>
  </si>
  <si>
    <t xml:space="preserve">Сооружение линейное электротехническое:  КТП  №59 ул. Революционная  </t>
  </si>
  <si>
    <t>4.1.1.4</t>
  </si>
  <si>
    <t>4.1.1.3</t>
  </si>
  <si>
    <t xml:space="preserve">Сооружение электротехническое: трансформаторная подстанция 6/0,4кВ  КТП 160 кВА  </t>
  </si>
  <si>
    <t>4.1.1.2</t>
  </si>
  <si>
    <t xml:space="preserve">Сооружение электротехническое: ЛЭП 6/0,4кВ по ул.Партицкого </t>
  </si>
  <si>
    <t>4.1.1.1</t>
  </si>
  <si>
    <t>3.1.2.3</t>
  </si>
  <si>
    <t>3.1.2.2</t>
  </si>
  <si>
    <t>3.1.2.1</t>
  </si>
  <si>
    <t>3.1.1.1</t>
  </si>
  <si>
    <t>Проектирование " Сооружение линейное электротехническое : линия электропередач  0,4 кВ (ЛЭП-0,4 кВ) от КТП-372 в п.Финский</t>
  </si>
  <si>
    <t>2.2.7</t>
  </si>
  <si>
    <t>Проектирование " Сооружение линейное электротехническое : линия электропередач  0,4 кВ (ЛЭП-0,4 кВ) от КТП-371 в п.Финский</t>
  </si>
  <si>
    <t>2.2.6</t>
  </si>
  <si>
    <t>Проектирование " Сооружение линейное электротехническое : линия электропередач  0,4 кВ (ЛЭП-0,4 кВ) от КТП-370 в п.Финский</t>
  </si>
  <si>
    <t>2.2.5</t>
  </si>
  <si>
    <t>Проектирование «Сооружение линейное электротехническое: линия электропередач 10 кВ (ЛЭП-10 кВ) от КТП-371 до КТП-372 в п. Финский»</t>
  </si>
  <si>
    <t>2.2.4</t>
  </si>
  <si>
    <t xml:space="preserve">Проектирование реконструкции «Сооружение линейное электротехническое: линия электропередач 10 кВ (ЛЭП-10 кВ) от КТП-370 до КТП-372 в п. Финский» </t>
  </si>
  <si>
    <t>2.2.3</t>
  </si>
  <si>
    <t xml:space="preserve">Проектирование реконструкции «Сооружение линейное электротехническое: линия электропередач 10 кВ (ЛЭП-10 кВ) от КТП-370 до КТП-371 в п. Финский» </t>
  </si>
  <si>
    <t>2.2.2</t>
  </si>
  <si>
    <t>Проектирование реконструкции «Сооружение линейное электротехническое: двухцепная линия электропередач 10 кВ (ЛЭП-10 кВ) Ф-10-31-11, 10-31-27 от ПС 35/10 кВ № 31 до КТП-370 в п. Финский»</t>
  </si>
  <si>
    <t xml:space="preserve">Проектирование и строительство «Сооружение электротехническое: комплектная трансформаторная подстанция 10/0,4 кВ № 372 (КТП-372) в п. Финский» </t>
  </si>
  <si>
    <t>2.1.2.17</t>
  </si>
  <si>
    <t xml:space="preserve"> Проектирование и строительство «Сооружение электротехническое: комплектная трансформаторная подстанция 10/0,4 кВ № 371 (КТП-371) в п. Финский»    </t>
  </si>
  <si>
    <t>2.1.2.16</t>
  </si>
  <si>
    <t xml:space="preserve"> Проектирование и строительство «Сооружение электротехническое: комплектная трансформаторная подстанция 10/0,4 кВ № 370 (КТП-370) в п. Финский» </t>
  </si>
  <si>
    <t>2.1.2.15</t>
  </si>
  <si>
    <t>2.1.2.14</t>
  </si>
  <si>
    <t>2.1.2.13</t>
  </si>
  <si>
    <t>2.1.2.12</t>
  </si>
  <si>
    <t>2.1.2.11</t>
  </si>
  <si>
    <t>2.1.2.10</t>
  </si>
  <si>
    <t>Реконструкция КТП-599 замена ул. Дальняя</t>
  </si>
  <si>
    <t>2.1.2.9</t>
  </si>
  <si>
    <t>Реконструкция КТП-612  замена  ул.2 Боевая</t>
  </si>
  <si>
    <t>2.1.2.8</t>
  </si>
  <si>
    <t xml:space="preserve">Реконструкция ВЛ-0,4кВ по ул. Треугольная от д. 1 до д. 15, ул. Береговая от д. 69 до ТП-40. </t>
  </si>
  <si>
    <t>2.1.2.7</t>
  </si>
  <si>
    <t>2.1.2.6</t>
  </si>
  <si>
    <t>2.1.2.5</t>
  </si>
  <si>
    <t>Реконструкция РУ-6 кВ 1 с.ш. ЦРП-1(2х630) центрального распределительного пункта на территории ЗАО "Беловская горэлектросеть"</t>
  </si>
  <si>
    <t>2.1.2.4</t>
  </si>
  <si>
    <t>2.1.2.3</t>
  </si>
  <si>
    <t>2.1.2.2</t>
  </si>
  <si>
    <t>2.1.2.1</t>
  </si>
  <si>
    <t>Проектирование и строительство «Сооружение линейное электротехническое: ЛЭП-10 кВ от  Ф-10-15-Г до КТП-39 в г. Белово»</t>
  </si>
  <si>
    <t>2.1.1.4</t>
  </si>
  <si>
    <t>2.1.1.3</t>
  </si>
  <si>
    <t>2.1.1.2</t>
  </si>
  <si>
    <t>2.1.1.1</t>
  </si>
  <si>
    <t>Хроматограф "Хроматэк-Кристалл 5000"</t>
  </si>
  <si>
    <t>1.11.8</t>
  </si>
  <si>
    <t>Поисковый комплект КП-500К</t>
  </si>
  <si>
    <t>1.11.7</t>
  </si>
  <si>
    <t>1.9.2</t>
  </si>
  <si>
    <t>1.9.1</t>
  </si>
  <si>
    <t>Пожаро-охранная сигнализация здания участка "Энергосеть г. Анжеро-Судженск" п. Рудничный ул. Коммунистическая, 12</t>
  </si>
  <si>
    <t>1.7.1</t>
  </si>
  <si>
    <t>1.1.2.4</t>
  </si>
  <si>
    <t>1.1.2.3</t>
  </si>
  <si>
    <t>1.1.2.2</t>
  </si>
  <si>
    <t>1.1.2.1</t>
  </si>
  <si>
    <t xml:space="preserve">план </t>
  </si>
  <si>
    <t>Отклонение от плана     2013 г.</t>
  </si>
  <si>
    <t>Освоено (закрыто актами выполненных работ) в млн. руб</t>
  </si>
  <si>
    <t>1.9.3</t>
  </si>
  <si>
    <t>1.9.4</t>
  </si>
  <si>
    <t>2.1.2.18</t>
  </si>
  <si>
    <t xml:space="preserve"> ВЛ-6кВ от Ф-6-10-О до МТП -88</t>
  </si>
  <si>
    <t>12.9.15</t>
  </si>
  <si>
    <t>Реконструкция ВЛ-10кВ ф. 10-11-МЗ с п/ст"Коммунальная" (путем совместной подвески фидера 0,4кВ от ТП № 732) (Д 13-54/13 от 05.04.13г; Р 238/13 от 05.07.13г)</t>
  </si>
  <si>
    <t>23.4.25</t>
  </si>
  <si>
    <t>23.4.26</t>
  </si>
  <si>
    <t>Пресс-ножницы GEKA HYDRACORP 80/150</t>
  </si>
  <si>
    <t>Машина поломоечная LavorPRO SCL Easy-R 50E</t>
  </si>
  <si>
    <t>Всего по КЭнК:</t>
  </si>
  <si>
    <t>Введено (оформлено актами ввода в эксплуатацию)
млн.руб</t>
  </si>
  <si>
    <t>1.11.9</t>
  </si>
  <si>
    <t>1.9.5</t>
  </si>
  <si>
    <t>Деионизатор воды ДВ-1</t>
  </si>
  <si>
    <t>2.1.2.19</t>
  </si>
  <si>
    <t>Рек-я ВЛ-0,4кВ ж/б о.(1,045км) КТП-296 по ул.Полесская,36</t>
  </si>
  <si>
    <t>Сооружение электротехническое: трансформаторная подстанция  №-264               (МТП-264 1х160 кВА)</t>
  </si>
  <si>
    <t>9.1.2.17</t>
  </si>
  <si>
    <t>Реконструкция воздушной линии электропередач 0,4кВ (ВЛИ-0,4кВ) от оп.№4 ф-0,4-10а от ТП№29 доопоры учтановленной на границе земельного участка  жилого дома по ул.Юбилейная,28а г.Мариинск:монтаж дополнительной цепи»</t>
  </si>
  <si>
    <t>12.9.16</t>
  </si>
  <si>
    <t>Реконструкция ЛЭП-6кВ ф.19 с п/ст № 10 (монтаж доп.цепи ВЛИ-0,4кВ от ТП-171 до опоры № 6 ВЛ-0,4кВ) (Д 01-119/13 от 15.07.13; Р 344/13)</t>
  </si>
  <si>
    <t>14.1.2.10</t>
  </si>
  <si>
    <t>Проектирование и реконструкция. Сооружение линейное электротехническое: ЛЭП-6 кВ от МТП-110 до опоры №75 ф. №6-3-"Т", мкр. Шалым, г. Таштагол.</t>
  </si>
  <si>
    <t>18.5.3</t>
  </si>
  <si>
    <t>Здание ООО КЭнК" для  технической эксплуатации спецмашин"</t>
  </si>
  <si>
    <t>19.1.2.2</t>
  </si>
  <si>
    <t>Оптимизация схемы электроснабжения  (строительство ВЛ-10 кВ фидера 10-12-к до проектируемой ТП(пер.Зимниковский)) (проект)</t>
  </si>
  <si>
    <t>20.1.2.10</t>
  </si>
  <si>
    <t>20.1.2.11</t>
  </si>
  <si>
    <t>Сооружение электротехническое: строительство КТП-10/2 160кВА. проект</t>
  </si>
  <si>
    <t>21.2.7</t>
  </si>
  <si>
    <t>21.1.2.12</t>
  </si>
  <si>
    <t>21.1.2.13</t>
  </si>
  <si>
    <t>15.1.2.59</t>
  </si>
  <si>
    <t>5.1.2.3</t>
  </si>
  <si>
    <t>Д 01-138/13 01.08.13 Р 320/13 от 27,08,13Реконструкция ТП-253: замена силовых трансформаторов</t>
  </si>
  <si>
    <t>Д 01-146/12  27.09.12 Реконструкция КТП на ул. Мира,29 (ТП "Хлебзавод" 60/04,кВ): установка трансформатора 160 кВА</t>
  </si>
  <si>
    <t>Д 01-75/12  19.05.12Реконструкция ТП № 195 г.А-Судженск:замена трансформатора 180кВА на 400кВА</t>
  </si>
  <si>
    <t xml:space="preserve"> Д 1266/11 30.11.11Реконструкция: ВЛ-6 кВ ф. 6-7-Г; замена опоры № 1 с установкой на ней линейного разъединителя </t>
  </si>
  <si>
    <t xml:space="preserve">Д 1266/11 30.11.11Реконструкция: ВЛ-6 кВ ф. 6-20-АГ: установка на опоре № 46 линейного разъединителя </t>
  </si>
  <si>
    <t>Д 01-183/12 20.11.12Реконструкция ВЛ-0,4кВ д/о с ж/б прист.(1,23км)ТП-587:подвеска доп.цепи СИП от ТП-587 до границы земельного участка по ул.Колмогоровская,34</t>
  </si>
  <si>
    <t>Д 01-204/12 20.12.12 Реконструкция ТП-255: замена силового трансформатора 180 кВА на 250 кВА, монтаж 2-х рубильников</t>
  </si>
  <si>
    <t>Д 01-207/12 27.12.12 Реконструкция ТП-244: установка 2-х рубильников РПС-2</t>
  </si>
  <si>
    <t>Д 01-208/12 28.12.12Реконструкция ВЛ-0,4 кВ д/о с ж/б прист. (2,278км) МТП № 673: подвеска дополнительной цепи СИП</t>
  </si>
  <si>
    <t>Д 01-208/12 28.12.12 Реконструкция МТП № 673: установка автоматического выключателя</t>
  </si>
  <si>
    <t>Д 01-7/13 23.01.13 Реконструкция ТП № 534: установка  ячейки КСО в РУ-6 кВ г. Салаир</t>
  </si>
  <si>
    <t>Д 01-196/13 20.06.13 Рек-я ВЛ 10кВ от Ф 4-10кВ,ПС 110/35/10кВ,КТПН(160)Цех по пер.с/хоз прод.инв.№ ИЖМ45:монт.ВЛИ-0,4 по сущ.оп. №4,5,6,7 пгт Ижморский</t>
  </si>
  <si>
    <t>Д 09-30/13 12.09.13 Реконструкция трансформаторной подстанции ТП-8: замена трансформатора</t>
  </si>
  <si>
    <t>Д 09-32/13 12.09.13 Реконструкция ВЛ на ж/б опорах, инв. №:00000007(ВЛ-0,4 кВ: монтаж дополнительной цепи от ТП-42 до опоры №8/1, установленной на границе земельного участка по ул.Лутугина,24а, г.Киселевск)</t>
  </si>
  <si>
    <t>Д 09-30/13 12.09.13 Реконструкция  сооружения- линия  электропередач 10 кВ Крапивино, инв № 90037 : монтаж разъединителя типа РЛНД на опоре 35/5/37, Ф10-11-ВП-1 ПС "Пионерная 110/10 кВ"</t>
  </si>
  <si>
    <t>Д 09-32/13 12.09.13 Реконструкция  сооружения- линия  электропередач 10 кВ Крапивино, инв № 90037 : монтаж разъединителя типа РЛНД на опоре 35/5/4, Ф10-11-ВП-1 ПС "Пионерная 110/10 кВ"</t>
  </si>
  <si>
    <t>Д 01-112/12 21.07.12 Реконструкция оборудования ТП№55 630кВА в г.Мариинске: замена трансформатора 160кВА на 250кВА и установка защитно-коммутационного оборудования в РУ-0,4кВ</t>
  </si>
  <si>
    <t>Д  01-163/12 от 23.10.2012 Реконструкция 2хВЛЗ-10кВ в 2хВЛЗ-10/0,4кВ: монтаж дополнительных цепей СИП-0,4кВ от РУ-0,4кВ ТП № 186 до опоры 2хВЛЗ-10/0,4кВ расположенной в 20м. от котельной по ул. 5-Микрорайон в г. Мариинске.</t>
  </si>
  <si>
    <t xml:space="preserve">Д 01-121/12 02.08.12 Реконструкция оборудования ЦРП-1: установка доп. оборудования 6 кВ  в  ячейки отходящих линий  6-5-Г,6-18-Г 
</t>
  </si>
  <si>
    <t>Д 01-94/12 19.06.12  Реконструкция ТП-151: установка в РУ-6 кВ ячеек 6 кВ с выключателями нагрузки</t>
  </si>
  <si>
    <t>Д 01-18/13 12.02.13 Реконструкция ЛЭП-0,4 кВ от ТП-10: монтаж дополнительной цепи от ТП №10 до опоры №39, ул.Кремлевская, г.Полысаево</t>
  </si>
  <si>
    <t>Д 84/11 15.03.11 Установка дополнительного оборудования на «воздушно-кабельную (ЛЭП-10 кВ) ф 10-11-29» монтаж ВЛИ-0,4 кВ до ВРУ-0,4 кВ храма-часовни</t>
  </si>
  <si>
    <t>Д 01-206/12 26.12.12 Реконструкция ВЛ-0,4 кВ от ТП-149, г. Прокопьевск</t>
  </si>
  <si>
    <t>Д 01-159/12 11.10.12 Реконструкция ТП№ 23 250 кВА, инв №: 00001030 в п.г.т. Промышленная</t>
  </si>
  <si>
    <t>Д 01-159/12 11.10.12 Реконструкция ВЛ-0,4 кВ на ж/б опорах в части замены провода на ВЛ-0,4кВ от ТП №23 до опоры №7 пгт.Промышленная</t>
  </si>
  <si>
    <t>Д 01-142/13 07.08.13 Реконструкция низковольтной линии инв. №100138: подвеска цепи 0,4кВ от РУ-0,4кВ МТП №54 до ВРУ-0,4кВ жилого дома, ул. Советская, 234,г. Тайга</t>
  </si>
  <si>
    <t>Д 01-202/12 18.12.12 "Реконструкция низковольтн.линии инв.№100138: подвеска двух цепей 0,4кВ от ТП-51 до опоры №7 по ул.Лермонтова в г.Тайга"</t>
  </si>
  <si>
    <t>Д 01-71/13 22.04.13 Реконструкция низковольтн.линии инв.№100138: подвеска цепи 0,4кВ от ТП№56 до границы земельного участка спортивного комплекса «Юность» в г.Тайга</t>
  </si>
  <si>
    <t>Д  01-61/13  01.04.13  Рек-я ВЛ-6кВ Ф 6-43"4-ый ключ" от оп.№19 до РУ-6кВ 2КТП-137"ВГСЧ" в 2хВЛ-6кВ путем подвески пров.6кВ от оп.№19 Ф 6-47 "4-ый ключ" до РУ-6кВ 2КТП-137Н"ВГСЧ" и установки концевой опоры №20</t>
  </si>
  <si>
    <t xml:space="preserve">Проектирование и  реконструкция сооружение электротехническое: КМТП- 550 "Поселок", с тр-ром 250 кВА, п. Мрассу, Таштагольский  район. </t>
  </si>
  <si>
    <t>Д 01-195/12 10.12.12 Реконструкция оборудования ТП №49 инв. 40120: замена трансформаторов на 2х630 кВА 10/0,4 кВ, г. Топки</t>
  </si>
  <si>
    <t>Д 01-195/12 10.12.12 Реконструкция оборудования ТП №49 инв. 40120: замена в РУ-0,4 кВ двух вводных панелей, г. Топки</t>
  </si>
  <si>
    <t>Д 01-167/12 24.10.12 Реконструкция. ВЛ-0,4 кВ от ТП № 9 по ул. Коммунистическая, ул. Садовая в п.г.т. Тяжинский.</t>
  </si>
  <si>
    <t xml:space="preserve">Д 01-68/13 17.04.13 Реконструкция. ВЛ-0,4 кВ от ТП № 2 (Ф-3) по ул. Заводская, п.г.т. Тяжинский". </t>
  </si>
  <si>
    <t>Д 01-122/13 19.07.13 Реконструкция ВЛ-0,4 кВ ул. Воронова, поселок 1-й, Чебулинского района</t>
  </si>
  <si>
    <t>Д 01-173/12 01,11,12Реконструкция КТП 10/0,4 кВ Кемеровская обл., Чебулинский район, пгт. Верх-Чебула, ул. Советская, д.134А</t>
  </si>
  <si>
    <t>Д 01-186/13 23.09.13 Рек-я "Низковольт. возд.линии,инв.№55001":монтаж одной цепи ВЛИ-0,4кВ от оп.№20 Ф-0,4-1 ТП№39 до ВРУ-0,4 магазина по ул.Осенняя,2а в г.Юрге с исп.сущ.опор</t>
  </si>
  <si>
    <t>Д 01-186/13 23.09.13 Рек-я "Низковольт.возд. линии,инв.№55001":монтаж одной цепи ВЛИ-0,4кВ от РУ-0,4 МТП №144 до оп.№20 Ф-0,4-1 ТП№39 с исп.сущ.опор в г.Юрге</t>
  </si>
  <si>
    <t>Д 01-179/12 16.11.12 Реконструкция ТП-373п инв. 300001180: 3амена КТП-400кВА на2КТП-400кВА</t>
  </si>
  <si>
    <t xml:space="preserve"> Д 01-1/13 11.01.13 Реконструкция ТП-46 250 кВА, инв. № 00001160: замена КТП-250 кВА на 2КТП-250 кВА</t>
  </si>
  <si>
    <t xml:space="preserve"> Д 01-1/13 11.01.13 Реконструкция ВЛ на деревянных опорах, инв. № 00000375: замена голого провода на СИП, замена деревянных опор на железобетонные.</t>
  </si>
  <si>
    <t xml:space="preserve"> Д 01-196/12 11.12.12 Р 16/13 Реконструкция ТП-49 400кВА, инв.№00001109: замена КТП-400кВА на 2КТП-400кВА</t>
  </si>
  <si>
    <t xml:space="preserve"> Д 01-132/12 27.08.12 "Реконструкция ТП № 48: замена 2-х силовых трансформаторов 250 кВА на 400 кВА"</t>
  </si>
  <si>
    <t>Д 01-162/13 30.08.13 Р 389/13 Реконструкция ТП-3 180кВА инв.№00001142: монтаж 2КТПН-6/0,4 с трансформаторами 400кВА</t>
  </si>
  <si>
    <t xml:space="preserve"> Д 01-150/13 15.08.13 Р 346/13 Реконструкция ТП-35 250кВА инв.№00001111: замена силового трансформатора с 250кВА на 400кВА</t>
  </si>
  <si>
    <t>Д 01-188/12 28.11.12 Реконструкция ВЛ на ж/б опорах, инв № 00000383 фидера № 8 от ТП №32: монтаж дополнительных цепей на участке от ТП № 56 до опоры № 8  расположенной на границе земельных участков двух 34 квартирных жилых домов по ул. Красноармейская, 28, 30, пгт. Яя</t>
  </si>
  <si>
    <t>Д 01-188/12 28.11.12 Реконструкция оборудования 2КТПП № 56: замена двух трасформаторов 160 кВА 10/0,4 кВ на два трансформатора 250 кВА 10/0,4 кВ в пгт. Яя.</t>
  </si>
  <si>
    <t xml:space="preserve">Отчет об исполнении инвестиционной программы  ООО "Кузбасская энергосетевая компания" за 2013 год ,                                                                                                                   млн. рублей с НДС
</t>
  </si>
  <si>
    <t>21.1.2.14</t>
  </si>
  <si>
    <t>Д 01-162/13 30.08.13 Реконструкция ВЛ-6кВ Ф-6-10-0: монтаж двкух цепей ВЗЛ-6кВ от опоры №14 до РУ-6кВ КТП №3-6/0,4кВ</t>
  </si>
  <si>
    <t>Д 24/12 от 24.02.12 Рек-я оборуд-я ТП-267: замена двух тр-ров 400кВА на два тр-ра 630кВА,уст-ка 4-х рубильников 0,4кВ</t>
  </si>
  <si>
    <t xml:space="preserve">Д 01-30/13 01.03.13 Реконструкция  оборуд-я ТП-760 :замена силовых трансформаторов мощностью 250 кВа и 320кВа на тр-ры 400 кВа двух тр-ров 400кВА </t>
  </si>
  <si>
    <t xml:space="preserve">Д 01-6/13 22.01.13 Реконструкция ВЛ на деревянных опорах, инв № 00000009: участок ВЛ-0,4 кВ Ф-0,4-3 в2ВЛИ-0,4 кВ от ТП № 35 до границы земельного участка жилого дома по ул. Юбилейная, 28 а г. Мариинск. </t>
  </si>
  <si>
    <t xml:space="preserve">Д 01-6/13 22.01.13Реконструкция ВЛ на деревянных опорах, инв № 00000009: участок ВЛ-0,4 кВ Ф-0,4-12 в2ВЛИ-0,4 кВ от ТП № 29 до границы земельного участка жилого дома по ул. Юбилейная, 28 а г. Мариинск. </t>
  </si>
  <si>
    <t>Приложение  № 6.1</t>
  </si>
</sst>
</file>

<file path=xl/styles.xml><?xml version="1.0" encoding="utf-8"?>
<styleSheet xmlns="http://schemas.openxmlformats.org/spreadsheetml/2006/main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00"/>
    <numFmt numFmtId="168" formatCode="0.000000"/>
    <numFmt numFmtId="169" formatCode="0.0000000"/>
    <numFmt numFmtId="170" formatCode="_-* #,##0.0000_р_._-;\-* #,##0.0000_р_._-;_-* &quot;-&quot;??_р_._-;_-@_-"/>
    <numFmt numFmtId="171" formatCode="0.0%"/>
    <numFmt numFmtId="172" formatCode="0.00000000"/>
    <numFmt numFmtId="173" formatCode="0.0"/>
    <numFmt numFmtId="174" formatCode="dd/mm/yy"/>
  </numFmts>
  <fonts count="4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rgb="FF008000"/>
      <name val="Calibri"/>
      <family val="2"/>
      <charset val="204"/>
    </font>
    <font>
      <sz val="12"/>
      <name val="Times New Roman"/>
      <charset val="204"/>
    </font>
    <font>
      <sz val="16"/>
      <color indexed="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FF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2" fillId="0" borderId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5" fillId="13" borderId="10" applyNumberFormat="0" applyAlignment="0" applyProtection="0"/>
    <xf numFmtId="0" fontId="16" fillId="26" borderId="11" applyNumberFormat="0" applyAlignment="0" applyProtection="0"/>
    <xf numFmtId="0" fontId="17" fillId="26" borderId="10" applyNumberFormat="0" applyAlignment="0" applyProtection="0"/>
    <xf numFmtId="44" fontId="2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21" fillId="27" borderId="16" applyNumberFormat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9" borderId="17" applyNumberFormat="0" applyFont="0" applyAlignment="0" applyProtection="0"/>
    <xf numFmtId="9" fontId="2" fillId="0" borderId="0" applyFon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9" fillId="10" borderId="0" applyNumberFormat="0" applyBorder="0" applyAlignment="0" applyProtection="0"/>
    <xf numFmtId="0" fontId="13" fillId="0" borderId="0"/>
    <xf numFmtId="0" fontId="6" fillId="0" borderId="0"/>
    <xf numFmtId="0" fontId="38" fillId="0" borderId="0"/>
    <xf numFmtId="0" fontId="6" fillId="0" borderId="0"/>
    <xf numFmtId="0" fontId="7" fillId="0" borderId="0"/>
    <xf numFmtId="0" fontId="39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35" borderId="0"/>
    <xf numFmtId="0" fontId="43" fillId="35" borderId="0"/>
    <xf numFmtId="0" fontId="35" fillId="0" borderId="0"/>
    <xf numFmtId="0" fontId="44" fillId="36" borderId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6" fillId="0" borderId="0"/>
    <xf numFmtId="0" fontId="13" fillId="0" borderId="0"/>
    <xf numFmtId="0" fontId="4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72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16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5" borderId="0" xfId="0" applyFill="1"/>
    <xf numFmtId="0" fontId="4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9" xfId="0" applyFont="1" applyFill="1" applyBorder="1"/>
    <xf numFmtId="0" fontId="2" fillId="0" borderId="3" xfId="0" applyFont="1" applyFill="1" applyBorder="1"/>
    <xf numFmtId="1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0" fontId="8" fillId="0" borderId="3" xfId="0" applyFont="1" applyFill="1" applyBorder="1"/>
    <xf numFmtId="165" fontId="2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1" xfId="0" applyFont="1" applyFill="1" applyBorder="1"/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8" fillId="0" borderId="1" xfId="0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top" wrapText="1"/>
    </xf>
    <xf numFmtId="167" fontId="0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ill="1" applyBorder="1" applyAlignment="1">
      <alignment horizontal="right" vertical="top"/>
    </xf>
    <xf numFmtId="0" fontId="0" fillId="0" borderId="1" xfId="0" applyNumberForma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1"/>
    </xf>
    <xf numFmtId="166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top"/>
    </xf>
    <xf numFmtId="16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/>
    <xf numFmtId="164" fontId="1" fillId="0" borderId="4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1" xfId="0" applyFont="1" applyFill="1" applyBorder="1"/>
    <xf numFmtId="10" fontId="3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vertical="center"/>
    </xf>
    <xf numFmtId="165" fontId="1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7" borderId="0" xfId="0" applyFill="1"/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5" borderId="0" xfId="0" applyFont="1" applyFill="1"/>
    <xf numFmtId="165" fontId="5" fillId="7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6" borderId="0" xfId="0" applyFill="1"/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5" fillId="7" borderId="4" xfId="0" applyNumberFormat="1" applyFont="1" applyFill="1" applyBorder="1" applyAlignment="1">
      <alignment horizontal="center" vertical="center" wrapText="1"/>
    </xf>
    <xf numFmtId="170" fontId="3" fillId="0" borderId="1" xfId="4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3" fillId="3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5" fillId="31" borderId="2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164" fontId="5" fillId="31" borderId="1" xfId="0" applyNumberFormat="1" applyFont="1" applyFill="1" applyBorder="1" applyAlignment="1">
      <alignment horizontal="center" vertical="center" wrapText="1"/>
    </xf>
    <xf numFmtId="10" fontId="5" fillId="31" borderId="1" xfId="0" applyNumberFormat="1" applyFont="1" applyFill="1" applyBorder="1" applyAlignment="1">
      <alignment horizontal="center" vertical="center" wrapText="1"/>
    </xf>
    <xf numFmtId="0" fontId="3" fillId="31" borderId="4" xfId="0" applyFont="1" applyFill="1" applyBorder="1" applyAlignment="1">
      <alignment horizontal="center" vertical="center" wrapText="1"/>
    </xf>
    <xf numFmtId="0" fontId="0" fillId="31" borderId="0" xfId="0" applyFill="1"/>
    <xf numFmtId="0" fontId="2" fillId="32" borderId="2" xfId="0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 wrapText="1"/>
    </xf>
    <xf numFmtId="164" fontId="2" fillId="32" borderId="1" xfId="0" applyNumberFormat="1" applyFont="1" applyFill="1" applyBorder="1"/>
    <xf numFmtId="164" fontId="1" fillId="32" borderId="1" xfId="0" applyNumberFormat="1" applyFont="1" applyFill="1" applyBorder="1" applyAlignment="1">
      <alignment horizontal="center" vertical="center"/>
    </xf>
    <xf numFmtId="165" fontId="2" fillId="32" borderId="1" xfId="0" applyNumberFormat="1" applyFont="1" applyFill="1" applyBorder="1" applyAlignment="1">
      <alignment horizontal="center" vertical="center" wrapText="1"/>
    </xf>
    <xf numFmtId="0" fontId="2" fillId="32" borderId="1" xfId="0" applyFont="1" applyFill="1" applyBorder="1"/>
    <xf numFmtId="0" fontId="8" fillId="32" borderId="1" xfId="0" applyFont="1" applyFill="1" applyBorder="1"/>
    <xf numFmtId="164" fontId="2" fillId="32" borderId="1" xfId="0" applyNumberFormat="1" applyFont="1" applyFill="1" applyBorder="1" applyAlignment="1">
      <alignment horizontal="center" vertical="center" wrapText="1"/>
    </xf>
    <xf numFmtId="0" fontId="2" fillId="32" borderId="1" xfId="0" applyFont="1" applyFill="1" applyBorder="1" applyAlignment="1">
      <alignment horizontal="center" vertical="center"/>
    </xf>
    <xf numFmtId="164" fontId="3" fillId="32" borderId="1" xfId="0" applyNumberFormat="1" applyFont="1" applyFill="1" applyBorder="1" applyAlignment="1">
      <alignment horizontal="center" vertical="center" wrapText="1"/>
    </xf>
    <xf numFmtId="10" fontId="3" fillId="32" borderId="1" xfId="0" applyNumberFormat="1" applyFont="1" applyFill="1" applyBorder="1" applyAlignment="1">
      <alignment horizontal="center" vertical="center" wrapText="1"/>
    </xf>
    <xf numFmtId="0" fontId="2" fillId="32" borderId="4" xfId="0" applyFont="1" applyFill="1" applyBorder="1"/>
    <xf numFmtId="0" fontId="0" fillId="32" borderId="0" xfId="0" applyFill="1"/>
    <xf numFmtId="49" fontId="2" fillId="32" borderId="2" xfId="0" applyNumberFormat="1" applyFont="1" applyFill="1" applyBorder="1" applyAlignment="1">
      <alignment horizontal="center" vertical="center"/>
    </xf>
    <xf numFmtId="164" fontId="2" fillId="32" borderId="1" xfId="0" applyNumberFormat="1" applyFont="1" applyFill="1" applyBorder="1" applyAlignment="1">
      <alignment horizontal="center"/>
    </xf>
    <xf numFmtId="168" fontId="2" fillId="32" borderId="1" xfId="0" applyNumberFormat="1" applyFont="1" applyFill="1" applyBorder="1" applyAlignment="1">
      <alignment horizontal="center" vertical="center" wrapText="1"/>
    </xf>
    <xf numFmtId="164" fontId="10" fillId="32" borderId="1" xfId="0" applyNumberFormat="1" applyFont="1" applyFill="1" applyBorder="1" applyAlignment="1">
      <alignment horizontal="center" vertical="center" wrapText="1"/>
    </xf>
    <xf numFmtId="164" fontId="8" fillId="32" borderId="1" xfId="0" applyNumberFormat="1" applyFont="1" applyFill="1" applyBorder="1" applyAlignment="1">
      <alignment horizontal="center"/>
    </xf>
    <xf numFmtId="165" fontId="1" fillId="32" borderId="1" xfId="0" applyNumberFormat="1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 wrapText="1"/>
    </xf>
    <xf numFmtId="0" fontId="2" fillId="32" borderId="4" xfId="0" applyFont="1" applyFill="1" applyBorder="1" applyAlignment="1">
      <alignment horizontal="center" vertical="center" wrapText="1"/>
    </xf>
    <xf numFmtId="166" fontId="1" fillId="32" borderId="1" xfId="0" applyNumberFormat="1" applyFont="1" applyFill="1" applyBorder="1" applyAlignment="1">
      <alignment horizontal="center" vertical="center"/>
    </xf>
    <xf numFmtId="164" fontId="1" fillId="32" borderId="1" xfId="0" applyNumberFormat="1" applyFont="1" applyFill="1" applyBorder="1" applyAlignment="1">
      <alignment horizontal="center" vertical="center" wrapText="1"/>
    </xf>
    <xf numFmtId="164" fontId="1" fillId="32" borderId="4" xfId="0" applyNumberFormat="1" applyFont="1" applyFill="1" applyBorder="1" applyAlignment="1">
      <alignment horizontal="center" vertical="center" wrapText="1"/>
    </xf>
    <xf numFmtId="165" fontId="2" fillId="32" borderId="1" xfId="0" applyNumberFormat="1" applyFont="1" applyFill="1" applyBorder="1"/>
    <xf numFmtId="168" fontId="2" fillId="32" borderId="1" xfId="0" applyNumberFormat="1" applyFont="1" applyFill="1" applyBorder="1"/>
    <xf numFmtId="168" fontId="1" fillId="32" borderId="1" xfId="0" applyNumberFormat="1" applyFont="1" applyFill="1" applyBorder="1" applyAlignment="1">
      <alignment horizontal="center" vertical="center"/>
    </xf>
    <xf numFmtId="166" fontId="2" fillId="32" borderId="1" xfId="0" applyNumberFormat="1" applyFont="1" applyFill="1" applyBorder="1" applyAlignment="1">
      <alignment horizontal="center" vertical="center" wrapText="1"/>
    </xf>
    <xf numFmtId="0" fontId="2" fillId="0" borderId="0" xfId="1"/>
    <xf numFmtId="0" fontId="2" fillId="0" borderId="0" xfId="1" applyFill="1"/>
    <xf numFmtId="0" fontId="41" fillId="2" borderId="0" xfId="1" applyFont="1" applyFill="1"/>
    <xf numFmtId="0" fontId="41" fillId="0" borderId="0" xfId="1" applyFont="1" applyFill="1"/>
    <xf numFmtId="0" fontId="41" fillId="0" borderId="0" xfId="1" applyFont="1"/>
    <xf numFmtId="164" fontId="42" fillId="0" borderId="0" xfId="1" applyNumberFormat="1" applyFont="1" applyFill="1" applyBorder="1" applyAlignment="1">
      <alignment horizontal="center" vertical="center" wrapText="1"/>
    </xf>
    <xf numFmtId="0" fontId="2" fillId="2" borderId="0" xfId="1" applyFill="1"/>
    <xf numFmtId="164" fontId="33" fillId="0" borderId="0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/>
    </xf>
    <xf numFmtId="164" fontId="34" fillId="0" borderId="3" xfId="1" applyNumberFormat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left" vertical="center"/>
    </xf>
    <xf numFmtId="49" fontId="34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33" borderId="0" xfId="1" applyFont="1" applyFill="1"/>
    <xf numFmtId="0" fontId="1" fillId="34" borderId="0" xfId="1" applyFont="1" applyFill="1"/>
    <xf numFmtId="0" fontId="36" fillId="0" borderId="0" xfId="1" applyFont="1" applyAlignment="1">
      <alignment horizontal="right"/>
    </xf>
    <xf numFmtId="0" fontId="36" fillId="0" borderId="0" xfId="1" applyFont="1"/>
    <xf numFmtId="0" fontId="36" fillId="0" borderId="0" xfId="1" applyFont="1" applyFill="1"/>
    <xf numFmtId="0" fontId="36" fillId="0" borderId="0" xfId="1" applyFont="1" applyAlignment="1">
      <alignment horizontal="center" vertical="center"/>
    </xf>
    <xf numFmtId="49" fontId="34" fillId="0" borderId="26" xfId="1" applyNumberFormat="1" applyFont="1" applyFill="1" applyBorder="1" applyAlignment="1">
      <alignment horizontal="center" vertical="center" wrapText="1"/>
    </xf>
    <xf numFmtId="49" fontId="10" fillId="0" borderId="26" xfId="1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/>
    <xf numFmtId="0" fontId="2" fillId="0" borderId="9" xfId="1" applyFont="1" applyFill="1" applyBorder="1"/>
    <xf numFmtId="164" fontId="34" fillId="0" borderId="27" xfId="1" applyNumberFormat="1" applyFont="1" applyFill="1" applyBorder="1" applyAlignment="1">
      <alignment horizontal="center" vertical="center" wrapText="1"/>
    </xf>
    <xf numFmtId="164" fontId="10" fillId="0" borderId="27" xfId="1" applyNumberFormat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/>
    <xf numFmtId="0" fontId="2" fillId="0" borderId="28" xfId="1" applyFont="1" applyFill="1" applyBorder="1"/>
    <xf numFmtId="0" fontId="10" fillId="0" borderId="27" xfId="3" applyFont="1" applyFill="1" applyBorder="1" applyAlignment="1">
      <alignment horizontal="center" vertical="center" wrapText="1"/>
    </xf>
    <xf numFmtId="0" fontId="34" fillId="0" borderId="27" xfId="1" applyFont="1" applyFill="1" applyBorder="1" applyAlignment="1">
      <alignment horizontal="left" vertical="center" wrapText="1"/>
    </xf>
    <xf numFmtId="165" fontId="2" fillId="0" borderId="28" xfId="1" applyNumberFormat="1" applyFont="1" applyFill="1" applyBorder="1" applyAlignment="1">
      <alignment wrapText="1"/>
    </xf>
    <xf numFmtId="0" fontId="10" fillId="0" borderId="27" xfId="1" applyFont="1" applyFill="1" applyBorder="1" applyAlignment="1">
      <alignment horizontal="center" vertical="center" wrapText="1"/>
    </xf>
    <xf numFmtId="164" fontId="10" fillId="0" borderId="27" xfId="1" applyNumberFormat="1" applyFont="1" applyFill="1" applyBorder="1" applyAlignment="1">
      <alignment horizontal="center" vertical="center" wrapText="1"/>
    </xf>
    <xf numFmtId="0" fontId="10" fillId="0" borderId="27" xfId="71" applyFont="1" applyFill="1" applyBorder="1" applyAlignment="1">
      <alignment horizontal="left" vertical="center" wrapText="1"/>
    </xf>
    <xf numFmtId="0" fontId="34" fillId="0" borderId="27" xfId="1" applyFont="1" applyFill="1" applyBorder="1" applyAlignment="1">
      <alignment horizontal="center" vertical="center" wrapText="1"/>
    </xf>
    <xf numFmtId="164" fontId="34" fillId="0" borderId="27" xfId="60" applyNumberFormat="1" applyFont="1" applyFill="1" applyBorder="1" applyAlignment="1">
      <alignment horizontal="center" vertical="center" wrapText="1"/>
    </xf>
    <xf numFmtId="0" fontId="2" fillId="0" borderId="27" xfId="71" applyFont="1" applyFill="1" applyBorder="1" applyAlignment="1">
      <alignment horizontal="center" vertical="center" wrapText="1"/>
    </xf>
    <xf numFmtId="0" fontId="10" fillId="0" borderId="27" xfId="72" applyFont="1" applyFill="1" applyBorder="1" applyAlignment="1">
      <alignment horizontal="left" vertical="center" wrapText="1"/>
    </xf>
    <xf numFmtId="0" fontId="10" fillId="0" borderId="27" xfId="3" applyFont="1" applyFill="1" applyBorder="1" applyAlignment="1">
      <alignment horizontal="left" vertical="center" wrapText="1"/>
    </xf>
    <xf numFmtId="0" fontId="10" fillId="0" borderId="27" xfId="60" applyFont="1" applyFill="1" applyBorder="1" applyAlignment="1">
      <alignment horizontal="left" vertical="center" wrapText="1"/>
    </xf>
    <xf numFmtId="0" fontId="10" fillId="0" borderId="27" xfId="70" applyFont="1" applyFill="1" applyBorder="1" applyAlignment="1">
      <alignment horizontal="left" vertical="center" wrapText="1"/>
    </xf>
    <xf numFmtId="0" fontId="10" fillId="0" borderId="27" xfId="68" applyFont="1" applyFill="1" applyBorder="1" applyAlignment="1">
      <alignment horizontal="left" vertical="center" wrapText="1"/>
    </xf>
    <xf numFmtId="171" fontId="2" fillId="0" borderId="27" xfId="1" applyNumberFormat="1" applyFont="1" applyFill="1" applyBorder="1" applyAlignment="1">
      <alignment horizontal="center" vertical="center"/>
    </xf>
    <xf numFmtId="171" fontId="10" fillId="0" borderId="27" xfId="1" applyNumberFormat="1" applyFont="1" applyFill="1" applyBorder="1" applyAlignment="1">
      <alignment horizontal="center" vertical="center"/>
    </xf>
    <xf numFmtId="2" fontId="12" fillId="0" borderId="27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vertical="top" wrapText="1"/>
    </xf>
    <xf numFmtId="0" fontId="10" fillId="0" borderId="27" xfId="0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wrapText="1"/>
    </xf>
    <xf numFmtId="0" fontId="2" fillId="0" borderId="27" xfId="1" applyFont="1" applyFill="1" applyBorder="1" applyAlignment="1">
      <alignment horizontal="center" vertical="center"/>
    </xf>
    <xf numFmtId="173" fontId="2" fillId="0" borderId="27" xfId="1" applyNumberFormat="1" applyFont="1" applyFill="1" applyBorder="1" applyAlignment="1">
      <alignment horizontal="center" vertical="center"/>
    </xf>
    <xf numFmtId="172" fontId="10" fillId="0" borderId="27" xfId="1" applyNumberFormat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165" fontId="35" fillId="0" borderId="28" xfId="1" applyNumberFormat="1" applyFont="1" applyFill="1" applyBorder="1" applyAlignment="1">
      <alignment wrapText="1"/>
    </xf>
    <xf numFmtId="168" fontId="10" fillId="0" borderId="27" xfId="1" applyNumberFormat="1" applyFont="1" applyFill="1" applyBorder="1" applyAlignment="1">
      <alignment horizontal="center" vertical="center" wrapText="1"/>
    </xf>
    <xf numFmtId="0" fontId="10" fillId="0" borderId="27" xfId="1" applyNumberFormat="1" applyFont="1" applyFill="1" applyBorder="1" applyAlignment="1">
      <alignment vertical="top" wrapText="1"/>
    </xf>
    <xf numFmtId="0" fontId="34" fillId="0" borderId="27" xfId="1" applyFont="1" applyFill="1" applyBorder="1" applyAlignment="1">
      <alignment horizontal="left" wrapText="1"/>
    </xf>
    <xf numFmtId="2" fontId="2" fillId="0" borderId="27" xfId="1" applyNumberFormat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left" vertical="center" wrapText="1"/>
    </xf>
    <xf numFmtId="164" fontId="40" fillId="0" borderId="27" xfId="0" applyNumberFormat="1" applyFont="1" applyFill="1" applyBorder="1" applyAlignment="1">
      <alignment horizontal="center" vertical="center" wrapText="1"/>
    </xf>
    <xf numFmtId="174" fontId="34" fillId="0" borderId="27" xfId="1" applyNumberFormat="1" applyFont="1" applyFill="1" applyBorder="1" applyAlignment="1">
      <alignment horizontal="left" vertical="center" wrapText="1"/>
    </xf>
    <xf numFmtId="167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top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/>
    <xf numFmtId="0" fontId="2" fillId="0" borderId="28" xfId="0" applyFont="1" applyFill="1" applyBorder="1" applyAlignment="1">
      <alignment wrapText="1"/>
    </xf>
    <xf numFmtId="165" fontId="34" fillId="0" borderId="27" xfId="1" applyNumberFormat="1" applyFont="1" applyFill="1" applyBorder="1" applyAlignment="1">
      <alignment horizontal="center" vertical="center" wrapText="1"/>
    </xf>
    <xf numFmtId="166" fontId="34" fillId="0" borderId="27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left" wrapText="1"/>
    </xf>
    <xf numFmtId="164" fontId="34" fillId="0" borderId="27" xfId="0" applyNumberFormat="1" applyFont="1" applyFill="1" applyBorder="1" applyAlignment="1">
      <alignment horizontal="center" vertical="center" wrapText="1"/>
    </xf>
    <xf numFmtId="0" fontId="34" fillId="0" borderId="27" xfId="1" applyFont="1" applyFill="1" applyBorder="1" applyAlignment="1">
      <alignment vertical="center" wrapText="1"/>
    </xf>
    <xf numFmtId="165" fontId="10" fillId="0" borderId="27" xfId="1" applyNumberFormat="1" applyFont="1" applyFill="1" applyBorder="1" applyAlignment="1">
      <alignment vertical="top" wrapText="1"/>
    </xf>
    <xf numFmtId="0" fontId="10" fillId="0" borderId="27" xfId="3" applyFont="1" applyFill="1" applyBorder="1" applyAlignment="1">
      <alignment vertical="center" wrapText="1"/>
    </xf>
    <xf numFmtId="0" fontId="10" fillId="0" borderId="27" xfId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vertical="top" wrapText="1"/>
    </xf>
    <xf numFmtId="172" fontId="34" fillId="0" borderId="27" xfId="1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49" fontId="10" fillId="0" borderId="27" xfId="1" applyNumberFormat="1" applyFont="1" applyFill="1" applyBorder="1" applyAlignment="1">
      <alignment horizontal="center" vertical="center" wrapText="1"/>
    </xf>
    <xf numFmtId="171" fontId="10" fillId="0" borderId="27" xfId="1" applyNumberFormat="1" applyFont="1" applyFill="1" applyBorder="1" applyAlignment="1">
      <alignment horizontal="center" vertical="center" wrapText="1"/>
    </xf>
    <xf numFmtId="167" fontId="12" fillId="0" borderId="27" xfId="1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left" vertical="top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wrapText="1"/>
    </xf>
    <xf numFmtId="0" fontId="34" fillId="0" borderId="27" xfId="1" applyFont="1" applyFill="1" applyBorder="1" applyAlignment="1">
      <alignment wrapText="1"/>
    </xf>
    <xf numFmtId="0" fontId="10" fillId="0" borderId="27" xfId="1" applyNumberFormat="1" applyFont="1" applyFill="1" applyBorder="1" applyAlignment="1">
      <alignment horizontal="left" vertical="top" wrapText="1"/>
    </xf>
    <xf numFmtId="0" fontId="10" fillId="0" borderId="27" xfId="73" applyFont="1" applyFill="1" applyBorder="1" applyAlignment="1">
      <alignment horizontal="left" vertical="center" wrapText="1"/>
    </xf>
    <xf numFmtId="165" fontId="10" fillId="0" borderId="27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 wrapText="1"/>
    </xf>
    <xf numFmtId="164" fontId="2" fillId="0" borderId="27" xfId="1" applyNumberFormat="1" applyFont="1" applyFill="1" applyBorder="1" applyAlignment="1">
      <alignment horizontal="center" vertical="center"/>
    </xf>
    <xf numFmtId="49" fontId="10" fillId="0" borderId="27" xfId="1" applyNumberFormat="1" applyFont="1" applyFill="1" applyBorder="1" applyAlignment="1">
      <alignment horizontal="left" vertical="center" wrapText="1"/>
    </xf>
    <xf numFmtId="0" fontId="2" fillId="0" borderId="27" xfId="1" applyFont="1" applyFill="1" applyBorder="1" applyAlignment="1">
      <alignment horizontal="center" wrapText="1"/>
    </xf>
    <xf numFmtId="49" fontId="10" fillId="0" borderId="27" xfId="1" applyNumberFormat="1" applyFont="1" applyFill="1" applyBorder="1" applyAlignment="1" applyProtection="1">
      <alignment vertical="center" wrapText="1"/>
      <protection locked="0"/>
    </xf>
    <xf numFmtId="169" fontId="34" fillId="0" borderId="27" xfId="1" applyNumberFormat="1" applyFont="1" applyFill="1" applyBorder="1" applyAlignment="1">
      <alignment horizontal="center" vertical="center" wrapText="1"/>
    </xf>
    <xf numFmtId="0" fontId="34" fillId="0" borderId="27" xfId="44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49" fontId="10" fillId="0" borderId="27" xfId="1" applyNumberFormat="1" applyFont="1" applyFill="1" applyBorder="1" applyAlignment="1">
      <alignment vertical="top" wrapText="1"/>
    </xf>
    <xf numFmtId="0" fontId="34" fillId="0" borderId="27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 applyProtection="1">
      <alignment vertical="center" wrapText="1"/>
      <protection locked="0"/>
    </xf>
    <xf numFmtId="49" fontId="10" fillId="0" borderId="27" xfId="0" applyNumberFormat="1" applyFont="1" applyFill="1" applyBorder="1" applyAlignment="1" applyProtection="1">
      <alignment vertical="top" wrapText="1"/>
      <protection locked="0"/>
    </xf>
    <xf numFmtId="49" fontId="10" fillId="0" borderId="28" xfId="1" applyNumberFormat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171" fontId="34" fillId="0" borderId="27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 wrapText="1"/>
    </xf>
    <xf numFmtId="171" fontId="34" fillId="0" borderId="3" xfId="1" applyNumberFormat="1" applyFont="1" applyFill="1" applyBorder="1" applyAlignment="1">
      <alignment horizontal="center" vertical="center"/>
    </xf>
    <xf numFmtId="0" fontId="46" fillId="0" borderId="26" xfId="1" applyFont="1" applyFill="1" applyBorder="1" applyAlignment="1">
      <alignment horizontal="center" vertical="center" wrapText="1"/>
    </xf>
    <xf numFmtId="0" fontId="46" fillId="0" borderId="27" xfId="1" applyFont="1" applyFill="1" applyBorder="1" applyAlignment="1">
      <alignment horizontal="center" vertical="center" wrapText="1"/>
    </xf>
    <xf numFmtId="164" fontId="46" fillId="0" borderId="27" xfId="1" applyNumberFormat="1" applyFont="1" applyFill="1" applyBorder="1" applyAlignment="1">
      <alignment horizontal="center" vertical="center" wrapText="1"/>
    </xf>
    <xf numFmtId="171" fontId="31" fillId="0" borderId="27" xfId="1" applyNumberFormat="1" applyFont="1" applyFill="1" applyBorder="1" applyAlignment="1">
      <alignment horizontal="center" vertical="center" wrapText="1"/>
    </xf>
    <xf numFmtId="164" fontId="31" fillId="0" borderId="27" xfId="1" applyNumberFormat="1" applyFont="1" applyFill="1" applyBorder="1" applyAlignment="1">
      <alignment horizontal="center" vertical="center" wrapText="1"/>
    </xf>
    <xf numFmtId="171" fontId="46" fillId="0" borderId="27" xfId="1" applyNumberFormat="1" applyFont="1" applyFill="1" applyBorder="1" applyAlignment="1">
      <alignment horizontal="center" vertical="center"/>
    </xf>
    <xf numFmtId="0" fontId="31" fillId="0" borderId="27" xfId="1" applyFont="1" applyFill="1" applyBorder="1"/>
    <xf numFmtId="0" fontId="31" fillId="0" borderId="28" xfId="1" applyFont="1" applyFill="1" applyBorder="1"/>
    <xf numFmtId="0" fontId="10" fillId="37" borderId="26" xfId="1" applyFont="1" applyFill="1" applyBorder="1" applyAlignment="1">
      <alignment horizontal="center" vertical="center" wrapText="1"/>
    </xf>
    <xf numFmtId="0" fontId="10" fillId="37" borderId="27" xfId="1" applyFont="1" applyFill="1" applyBorder="1" applyAlignment="1">
      <alignment horizontal="left" vertical="center" wrapText="1"/>
    </xf>
    <xf numFmtId="0" fontId="34" fillId="37" borderId="26" xfId="1" applyFont="1" applyFill="1" applyBorder="1" applyAlignment="1">
      <alignment horizontal="center" vertical="center" wrapText="1"/>
    </xf>
    <xf numFmtId="0" fontId="34" fillId="37" borderId="27" xfId="1" applyFont="1" applyFill="1" applyBorder="1" applyAlignment="1">
      <alignment horizontal="center" vertical="center" wrapText="1"/>
    </xf>
    <xf numFmtId="0" fontId="10" fillId="37" borderId="27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wrapText="1"/>
    </xf>
    <xf numFmtId="0" fontId="37" fillId="0" borderId="0" xfId="1" applyFont="1" applyAlignment="1">
      <alignment horizont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28" xfId="1" applyFont="1" applyFill="1" applyBorder="1"/>
    <xf numFmtId="0" fontId="2" fillId="0" borderId="6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00">
    <cellStyle name="’К‰Э [0.00]" xfId="61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Excel Built-in Excel Built-in Excel Built-in Excel Built-in Excel Built-in Excel Built-in TableStyleLight1" xfId="74"/>
    <cellStyle name="Excel Built-in TableStyleLight1" xfId="75"/>
    <cellStyle name="Excel Built-in Обычный_Форма 1.4." xfId="76"/>
    <cellStyle name="TableStyleLight1" xfId="77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1"/>
    <cellStyle name="Обычный 11" xfId="89"/>
    <cellStyle name="Обычный 12" xfId="72"/>
    <cellStyle name="Обычный 14" xfId="78"/>
    <cellStyle name="Обычный 15" xfId="63"/>
    <cellStyle name="Обычный 16" xfId="79"/>
    <cellStyle name="Обычный 17" xfId="80"/>
    <cellStyle name="Обычный 18" xfId="81"/>
    <cellStyle name="Обычный 19" xfId="82"/>
    <cellStyle name="Обычный 2" xfId="5"/>
    <cellStyle name="Обычный 2 2" xfId="42"/>
    <cellStyle name="Обычный 2 3" xfId="43"/>
    <cellStyle name="Обычный 2_реестр счет-фактур  2011г" xfId="90"/>
    <cellStyle name="Обычный 20" xfId="83"/>
    <cellStyle name="Обычный 21" xfId="70"/>
    <cellStyle name="Обычный 22" xfId="84"/>
    <cellStyle name="Обычный 23" xfId="91"/>
    <cellStyle name="Обычный 24" xfId="92"/>
    <cellStyle name="Обычный 25" xfId="93"/>
    <cellStyle name="Обычный 26" xfId="94"/>
    <cellStyle name="Обычный 27" xfId="95"/>
    <cellStyle name="Обычный 28" xfId="96"/>
    <cellStyle name="Обычный 29" xfId="97"/>
    <cellStyle name="Обычный 3" xfId="44"/>
    <cellStyle name="Обычный 3 2" xfId="45"/>
    <cellStyle name="Обычный 3_форма 7.1. ИПР-13" xfId="86"/>
    <cellStyle name="Обычный 30" xfId="68"/>
    <cellStyle name="Обычный 31" xfId="98"/>
    <cellStyle name="Обычный 32" xfId="99"/>
    <cellStyle name="Обычный 34" xfId="67"/>
    <cellStyle name="Обычный 4" xfId="46"/>
    <cellStyle name="Обычный 4 3" xfId="64"/>
    <cellStyle name="Обычный 4_реестр ИПР нов" xfId="88"/>
    <cellStyle name="Обычный 5" xfId="47"/>
    <cellStyle name="Обычный 5 2" xfId="48"/>
    <cellStyle name="Обычный 50" xfId="69"/>
    <cellStyle name="Обычный 56" xfId="66"/>
    <cellStyle name="Обычный 6" xfId="2"/>
    <cellStyle name="Обычный 6 2" xfId="49"/>
    <cellStyle name="Обычный 7" xfId="50"/>
    <cellStyle name="Обычный 7 2" xfId="51"/>
    <cellStyle name="Обычный 8" xfId="62"/>
    <cellStyle name="Обычный 9" xfId="65"/>
    <cellStyle name="Обычный_ИПР 2013" xfId="73"/>
    <cellStyle name="Обычный_Лист1 2" xfId="71"/>
    <cellStyle name="Обычный_приложение 7.1" xfId="60"/>
    <cellStyle name="Обычный_Форма 1.4." xfId="3"/>
    <cellStyle name="Плохой 2" xfId="52"/>
    <cellStyle name="Пояснение 2" xfId="53"/>
    <cellStyle name="Примечание 2" xfId="54"/>
    <cellStyle name="Процентный 2" xfId="55"/>
    <cellStyle name="Процентный 3" xfId="85"/>
    <cellStyle name="Связанная ячейка 2" xfId="56"/>
    <cellStyle name="Текст предупреждения 2" xfId="57"/>
    <cellStyle name="Финансовый" xfId="4" builtinId="3"/>
    <cellStyle name="Финансовый 2" xfId="58"/>
    <cellStyle name="Хороший 2" xfId="59"/>
    <cellStyle name="䁺_x0001__ф.7.2" xfId="87"/>
  </cellStyles>
  <dxfs count="0"/>
  <tableStyles count="0" defaultTableStyle="TableStyleMedium9" defaultPivotStyle="PivotStyleLight16"/>
  <colors>
    <mruColors>
      <color rgb="FF66FF66"/>
      <color rgb="FFFF9900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/&#1048;&#1085;&#1074;&#1077;&#1089;&#1090;&#1080;&#1094;&#1080;&#1080;%20&#1055;&#1086;&#1082;&#1080;&#1076;&#1086;&#1074;&#1072;/&#1058;&#1077;&#1093;&#1087;&#1088;&#1080;&#1089;&#1086;&#1077;&#1076;&#1080;&#1085;&#1077;&#1085;&#1080;&#1077;/&#1048;&#1085;&#1074;&#1077;&#1089;&#1090;&#1080;&#1094;&#1080;&#1080;%20&#1087;&#1086;%20&#1090;&#1077;&#1093;&#1087;&#1088;&#1080;&#1089;&#1086;&#1077;&#1076;&#1080;&#1085;&#1077;&#1085;&#1080;&#1102;%20&#1079;&#1072;%201%20&#1082;&#1074;&#1072;&#1088;&#1090;&#1072;&#1083;%202012%20&#1089;%20&#1053;&#1044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11.KEK/LOCALS~1/Temp/Rar$DI00.016/&#1048;&#1085;&#1074;&#1077;&#1089;&#1090;&#1080;&#1094;&#1080;&#1080;%20&#1055;&#1086;&#1082;&#1080;&#1076;&#1086;&#1074;&#1072;/&#1058;&#1077;&#1093;&#1087;&#1088;&#1080;&#1089;&#1086;&#1077;&#1076;&#1080;&#1085;&#1077;&#1085;&#1080;&#1077;/&#1048;&#1085;&#1074;&#1077;&#1089;&#1090;&#1080;&#1094;&#1080;&#1080;%20&#1087;&#1086;%20&#1090;&#1077;&#1093;&#1087;&#1088;&#1080;&#1089;&#1086;&#1077;&#1076;&#1080;&#1085;&#1077;&#1085;&#1080;&#1102;%20&#1079;&#1072;%201%20&#1082;&#1074;&#1072;&#1088;&#1090;&#1072;&#1083;%202012%20&#1089;%20&#1053;&#1044;&#105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992">
          <cell r="B992" t="str">
            <v>ТИС Д 539/11 18.05.11 Р 128/11 КЛЭП-0,4кВ от ТП № К-81 до ВРУ-0,4кВ жилого дома по ул. Ленина, 65, пгт. Тисуль</v>
          </cell>
          <cell r="J992">
            <v>4.4602914399999999E-2</v>
          </cell>
        </row>
        <row r="1003">
          <cell r="B1003" t="str">
            <v>ТИС Д 650/11 28.08.11 Р 186/11 ЛЭП-0,4кВ от ВЛИ-0,4 кВ ТП № Н-20 до ВРУ-0,4 кВ торгового комплекса, ул. Ленина, 52, пгт. Тисуль</v>
          </cell>
          <cell r="J1003">
            <v>2.6212873999999996E-3</v>
          </cell>
        </row>
        <row r="1012">
          <cell r="B1012" t="str">
            <v>ТИС Д 678/11 05.07.11 Р 125/10 ЛЭП-0,4кВ от ТП К-84 до ВРУ0,4кВ здания детского сада по ул.Комсомольская 1, пгт Тисуль</v>
          </cell>
          <cell r="J1012">
            <v>1.18E-2</v>
          </cell>
        </row>
        <row r="1025">
          <cell r="B1025" t="str">
            <v>ТИС Д 678/11 05.07.11 Р 125/10 ЛЭП-10кВ от Ф-10-13-А до ТП К-84 по ул Комсомольская пгт.Тисуль</v>
          </cell>
          <cell r="J1025">
            <v>1.18E-2</v>
          </cell>
        </row>
        <row r="1039">
          <cell r="B1039" t="str">
            <v>ТИС Д 745/10 11.10.10 Р 206/10 ЛЭП-0,4кВ от ТПК-84 до ВРУ-0,4кВ здания жилого дома по ул.Комсомольская 3,в пгт.Тисуль</v>
          </cell>
          <cell r="J1039">
            <v>1.18E-2</v>
          </cell>
        </row>
        <row r="1409">
          <cell r="B1409" t="str">
            <v>ЧЕБ Д 1075/09 29.12.09 Р 73/12 Трансформаторная подстанция (ТП 10/0,4кВ,2х400кВА), ул.Советская,42а  пгт. Верх - Чебула</v>
          </cell>
        </row>
        <row r="1450">
          <cell r="B1450" t="str">
            <v>ЧЕБ Д 429/10 30.06.10 Р 231/10 ЛЭП-10 кВ от ЛЭП-10кВ Ф-10-6-С до МТП № Ч-189п ул.Губернаторская</v>
          </cell>
        </row>
        <row r="1481">
          <cell r="B1481" t="str">
            <v>ЮРГ Д 1064/10 30.12.10 Р 54/11 КЛЭП от ТП-157 до ВРУ жилого дома по пер. Кузбасскому, 6а, 8 в г. Юрга</v>
          </cell>
        </row>
        <row r="1488">
          <cell r="B1488" t="str">
            <v>ЮРГ Д 674/11 04.07.11 Р 82/11 ЛЭП-10кВ от ТП №198 до ТП №206/1 г.Юрга</v>
          </cell>
        </row>
        <row r="1491">
          <cell r="B1491" t="str">
            <v>ЮРГ Д 674/11 04.07.11 Р 82/11 ЛЭП-10кВ от ТП №65 до ТП №206/1 г.Юрга</v>
          </cell>
        </row>
        <row r="1497">
          <cell r="B1497" t="str">
            <v>ЮРГ Д 972/11 30.09.11 Р 222/11 ЛЭП-0,23кВ от ЛЭП-0,4кВ от ТП-203 до ВРУ ж/д</v>
          </cell>
        </row>
        <row r="1513">
          <cell r="B1513" t="str">
            <v>ЯШК Д 1042/11 13.10.11 Р 235/11 ВЛИ-0,4 кВ по опорам от МТП № 9 и ТП № 11 до границы земельного участка объекта дошкольного образова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400">
          <cell r="B1400" t="str">
            <v>ТЯЖ Д 475/11 28.04.11 Р 155/11 ЛЭП-0,4 кВ от ТП № 205 до ВРУ-0,4 кВ районного дома культуры «Юбилейный» по ул. Ленина, 21 в п.г.т. Тя</v>
          </cell>
        </row>
        <row r="1403">
          <cell r="B1403" t="str">
            <v>ТЯЖ Д 475/11 28.04.11 Р 155/11 ЛЭП-0,4 кВ от ТП № 4 до ВРУ-0,4 кВ районного дома культуры «Юбилейный» по ул. Ленина, 21 в п.г.т. Тяжи</v>
          </cell>
        </row>
        <row r="1406">
          <cell r="B1406" t="str">
            <v>ТЯЖ Д 708/11 14.07.11 Р 188/11 ЛЭП-0,4 кВ от ВЛИ-0,4 кВ ТП № 211 до ВРУ-0,4 кВ жилого дома по ул. Школьная, 2а в пгт. Тяжинский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96"/>
  <sheetViews>
    <sheetView showWhiteSpace="0" view="pageBreakPreview" zoomScale="60" workbookViewId="0">
      <selection activeCell="S1" sqref="S1:U3"/>
    </sheetView>
  </sheetViews>
  <sheetFormatPr defaultRowHeight="15.6"/>
  <cols>
    <col min="1" max="1" width="11.33203125" style="16" bestFit="1" customWidth="1"/>
    <col min="2" max="2" width="56.44140625" style="16" customWidth="1"/>
    <col min="3" max="3" width="16.5546875" style="16" customWidth="1"/>
    <col min="4" max="4" width="14.109375" style="16" bestFit="1" customWidth="1"/>
    <col min="5" max="5" width="13.6640625" style="16" customWidth="1"/>
    <col min="6" max="6" width="9.44140625" style="16" bestFit="1" customWidth="1"/>
    <col min="7" max="7" width="9.33203125" style="16" bestFit="1" customWidth="1"/>
    <col min="8" max="10" width="9.44140625" style="16" bestFit="1" customWidth="1"/>
    <col min="11" max="11" width="13.109375" style="16" bestFit="1" customWidth="1"/>
    <col min="12" max="12" width="9.33203125" style="16" bestFit="1" customWidth="1"/>
    <col min="13" max="13" width="9.44140625" style="17" bestFit="1" customWidth="1"/>
    <col min="14" max="14" width="11.5546875" style="16" customWidth="1"/>
    <col min="15" max="15" width="15.33203125" style="16" customWidth="1"/>
    <col min="16" max="16" width="11.33203125" style="16" customWidth="1"/>
    <col min="17" max="17" width="11.5546875" style="16" customWidth="1"/>
    <col min="18" max="18" width="15.5546875" style="16" customWidth="1"/>
    <col min="19" max="19" width="15.33203125" style="16" customWidth="1"/>
    <col min="20" max="20" width="13" style="16" customWidth="1"/>
    <col min="21" max="22" width="15.33203125" style="16" customWidth="1"/>
    <col min="23" max="23" width="30.6640625" style="16" customWidth="1"/>
    <col min="24" max="42" width="9.109375" style="12"/>
  </cols>
  <sheetData>
    <row r="1" spans="1:42" ht="21">
      <c r="A1" s="10"/>
      <c r="B1" s="186" t="s">
        <v>2743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86"/>
      <c r="S1" s="186" t="s">
        <v>2744</v>
      </c>
      <c r="T1" s="186"/>
      <c r="U1" s="186"/>
      <c r="V1" s="187"/>
      <c r="W1" s="187"/>
    </row>
    <row r="2" spans="1:42" ht="21">
      <c r="A2" s="10"/>
      <c r="B2" s="186" t="s">
        <v>2745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86"/>
      <c r="S2" s="186" t="s">
        <v>2753</v>
      </c>
      <c r="T2" s="186"/>
      <c r="U2" s="186"/>
      <c r="V2" s="187"/>
      <c r="W2" s="187"/>
    </row>
    <row r="3" spans="1:42" ht="21">
      <c r="A3" s="10"/>
      <c r="B3" s="186" t="s">
        <v>2746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86"/>
      <c r="S3" s="186" t="s">
        <v>2754</v>
      </c>
      <c r="T3" s="186"/>
      <c r="U3" s="186"/>
      <c r="V3" s="187"/>
      <c r="W3" s="187"/>
    </row>
    <row r="4" spans="1:42" ht="21">
      <c r="A4" s="10"/>
      <c r="B4" s="186" t="s">
        <v>2747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86"/>
      <c r="S4" s="186"/>
      <c r="T4" s="186"/>
      <c r="U4" s="186"/>
      <c r="V4" s="186"/>
      <c r="W4" s="187"/>
    </row>
    <row r="5" spans="1:42" ht="21">
      <c r="A5" s="10"/>
      <c r="B5" s="186" t="s">
        <v>2748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86"/>
      <c r="S5" s="186"/>
      <c r="T5" s="186"/>
      <c r="U5" s="186"/>
      <c r="V5" s="186"/>
      <c r="W5" s="187"/>
    </row>
    <row r="6" spans="1:42" ht="25.5" customHeight="1">
      <c r="A6" s="10"/>
      <c r="B6" s="18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86"/>
      <c r="S6" s="186" t="s">
        <v>5</v>
      </c>
      <c r="T6" s="186"/>
      <c r="U6" s="186"/>
      <c r="V6" s="186"/>
      <c r="W6" s="187"/>
    </row>
    <row r="7" spans="1:42" ht="24.75" customHeight="1">
      <c r="A7" s="10"/>
      <c r="B7" s="18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86"/>
      <c r="S7" s="186" t="s">
        <v>6</v>
      </c>
      <c r="T7" s="186"/>
      <c r="U7" s="186"/>
      <c r="V7" s="186"/>
      <c r="W7" s="187"/>
    </row>
    <row r="8" spans="1:42" ht="21">
      <c r="A8" s="10"/>
      <c r="B8" s="18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86"/>
      <c r="S8" s="186" t="s">
        <v>7</v>
      </c>
      <c r="T8" s="186"/>
      <c r="U8" s="186"/>
      <c r="V8" s="186"/>
      <c r="W8" s="187"/>
    </row>
    <row r="9" spans="1:42" s="5" customFormat="1" ht="20.399999999999999">
      <c r="A9" s="353" t="s">
        <v>8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4" customFormat="1" ht="39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354" t="s">
        <v>9</v>
      </c>
      <c r="T10" s="354"/>
      <c r="U10" s="354"/>
      <c r="V10" s="354"/>
      <c r="W10" s="354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2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354" t="s">
        <v>10</v>
      </c>
      <c r="T11" s="354"/>
      <c r="U11" s="354"/>
      <c r="V11" s="354"/>
      <c r="W11" s="354"/>
    </row>
    <row r="12" spans="1:42" ht="2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346" t="s">
        <v>2749</v>
      </c>
      <c r="T12" s="346"/>
      <c r="U12" s="346"/>
      <c r="V12" s="346"/>
      <c r="W12" s="346"/>
    </row>
    <row r="13" spans="1:42" ht="21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355" t="s">
        <v>11</v>
      </c>
      <c r="T13" s="355"/>
      <c r="U13" s="355"/>
      <c r="V13" s="355"/>
      <c r="W13" s="355"/>
    </row>
    <row r="14" spans="1:42" ht="21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346" t="s">
        <v>12</v>
      </c>
      <c r="T14" s="346"/>
      <c r="U14" s="346"/>
      <c r="V14" s="346"/>
      <c r="W14" s="346"/>
    </row>
    <row r="15" spans="1:42" ht="14.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t="s">
        <v>13</v>
      </c>
      <c r="U15"/>
      <c r="V15"/>
      <c r="W15"/>
    </row>
    <row r="16" spans="1:42">
      <c r="M16" s="18"/>
    </row>
    <row r="17" spans="1:42" ht="16.2" thickBot="1">
      <c r="M17" s="18"/>
    </row>
    <row r="18" spans="1:42">
      <c r="A18" s="356" t="s">
        <v>461</v>
      </c>
      <c r="B18" s="351" t="s">
        <v>462</v>
      </c>
      <c r="C18" s="351" t="s">
        <v>463</v>
      </c>
      <c r="D18" s="351" t="s">
        <v>2144</v>
      </c>
      <c r="E18" s="351"/>
      <c r="F18" s="351"/>
      <c r="G18" s="351"/>
      <c r="H18" s="351"/>
      <c r="I18" s="351"/>
      <c r="J18" s="351"/>
      <c r="K18" s="351"/>
      <c r="L18" s="351"/>
      <c r="M18" s="352"/>
      <c r="N18" s="351" t="s">
        <v>464</v>
      </c>
      <c r="O18" s="351"/>
      <c r="P18" s="351" t="s">
        <v>465</v>
      </c>
      <c r="Q18" s="351"/>
      <c r="R18" s="351" t="s">
        <v>2143</v>
      </c>
      <c r="S18" s="351" t="s">
        <v>467</v>
      </c>
      <c r="T18" s="351"/>
      <c r="U18" s="351"/>
      <c r="V18" s="351"/>
      <c r="W18" s="349" t="s">
        <v>468</v>
      </c>
    </row>
    <row r="19" spans="1:42" ht="62.25" customHeight="1">
      <c r="A19" s="357"/>
      <c r="B19" s="347"/>
      <c r="C19" s="347"/>
      <c r="D19" s="347" t="s">
        <v>469</v>
      </c>
      <c r="E19" s="347"/>
      <c r="F19" s="347" t="s">
        <v>470</v>
      </c>
      <c r="G19" s="347"/>
      <c r="H19" s="347" t="s">
        <v>471</v>
      </c>
      <c r="I19" s="347"/>
      <c r="J19" s="347" t="s">
        <v>517</v>
      </c>
      <c r="K19" s="347"/>
      <c r="L19" s="347" t="s">
        <v>518</v>
      </c>
      <c r="M19" s="348"/>
      <c r="N19" s="347"/>
      <c r="O19" s="347"/>
      <c r="P19" s="347"/>
      <c r="Q19" s="347"/>
      <c r="R19" s="347"/>
      <c r="S19" s="347" t="s">
        <v>472</v>
      </c>
      <c r="T19" s="347" t="s">
        <v>473</v>
      </c>
      <c r="U19" s="347" t="s">
        <v>474</v>
      </c>
      <c r="V19" s="347"/>
      <c r="W19" s="350"/>
    </row>
    <row r="20" spans="1:42" ht="117.75" customHeight="1">
      <c r="A20" s="357"/>
      <c r="B20" s="347"/>
      <c r="C20" s="347"/>
      <c r="D20" s="14" t="s">
        <v>475</v>
      </c>
      <c r="E20" s="14" t="s">
        <v>476</v>
      </c>
      <c r="F20" s="14" t="s">
        <v>475</v>
      </c>
      <c r="G20" s="14" t="s">
        <v>476</v>
      </c>
      <c r="H20" s="14" t="s">
        <v>475</v>
      </c>
      <c r="I20" s="14" t="s">
        <v>476</v>
      </c>
      <c r="J20" s="14" t="s">
        <v>475</v>
      </c>
      <c r="K20" s="14" t="s">
        <v>476</v>
      </c>
      <c r="L20" s="14" t="s">
        <v>475</v>
      </c>
      <c r="M20" s="14" t="s">
        <v>476</v>
      </c>
      <c r="N20" s="14" t="s">
        <v>469</v>
      </c>
      <c r="O20" s="14" t="s">
        <v>477</v>
      </c>
      <c r="P20" s="14" t="s">
        <v>469</v>
      </c>
      <c r="Q20" s="14" t="s">
        <v>478</v>
      </c>
      <c r="R20" s="347"/>
      <c r="S20" s="347"/>
      <c r="T20" s="347"/>
      <c r="U20" s="14" t="s">
        <v>479</v>
      </c>
      <c r="V20" s="14" t="s">
        <v>2142</v>
      </c>
      <c r="W20" s="350"/>
    </row>
    <row r="21" spans="1:42">
      <c r="A21" s="15">
        <v>1</v>
      </c>
      <c r="B21" s="14">
        <v>2</v>
      </c>
      <c r="C21" s="149">
        <v>3</v>
      </c>
      <c r="D21" s="159">
        <v>4</v>
      </c>
      <c r="E21" s="159">
        <v>5</v>
      </c>
      <c r="F21" s="159">
        <v>6</v>
      </c>
      <c r="G21" s="159">
        <v>7</v>
      </c>
      <c r="H21" s="159">
        <v>8</v>
      </c>
      <c r="I21" s="159">
        <v>9</v>
      </c>
      <c r="J21" s="159">
        <v>10</v>
      </c>
      <c r="K21" s="159">
        <v>11</v>
      </c>
      <c r="L21" s="159">
        <v>12</v>
      </c>
      <c r="M21" s="159">
        <v>13</v>
      </c>
      <c r="N21" s="161">
        <v>14</v>
      </c>
      <c r="O21" s="161">
        <v>15</v>
      </c>
      <c r="P21" s="161">
        <v>16</v>
      </c>
      <c r="Q21" s="161">
        <v>17</v>
      </c>
      <c r="R21" s="161">
        <v>18</v>
      </c>
      <c r="S21" s="161">
        <v>19</v>
      </c>
      <c r="T21" s="161">
        <v>20</v>
      </c>
      <c r="U21" s="161">
        <v>21</v>
      </c>
      <c r="V21" s="161">
        <v>22</v>
      </c>
      <c r="W21" s="160">
        <v>23</v>
      </c>
    </row>
    <row r="22" spans="1:42">
      <c r="A22" s="15"/>
      <c r="B22" s="14" t="s">
        <v>2141</v>
      </c>
      <c r="C22" s="149"/>
      <c r="D22" s="46">
        <f t="shared" ref="D22:Q22" si="0">D23+D24</f>
        <v>689.18009550901934</v>
      </c>
      <c r="E22" s="46">
        <f t="shared" si="0"/>
        <v>432.9123663262161</v>
      </c>
      <c r="F22" s="46">
        <f t="shared" si="0"/>
        <v>65.78858563895534</v>
      </c>
      <c r="G22" s="46">
        <f t="shared" si="0"/>
        <v>78.661307865755333</v>
      </c>
      <c r="H22" s="46">
        <f t="shared" si="0"/>
        <v>218.11152728841421</v>
      </c>
      <c r="I22" s="46">
        <f t="shared" si="0"/>
        <v>163.19535836326062</v>
      </c>
      <c r="J22" s="46">
        <f t="shared" si="0"/>
        <v>221.23407149746276</v>
      </c>
      <c r="K22" s="46">
        <f t="shared" si="0"/>
        <v>191.05569139720001</v>
      </c>
      <c r="L22" s="46">
        <f t="shared" si="0"/>
        <v>184.04633408404771</v>
      </c>
      <c r="M22" s="46">
        <f t="shared" si="0"/>
        <v>0</v>
      </c>
      <c r="N22" s="46">
        <f t="shared" si="0"/>
        <v>432.9123663262161</v>
      </c>
      <c r="O22" s="46">
        <f t="shared" si="0"/>
        <v>173.3610148512</v>
      </c>
      <c r="P22" s="46">
        <f t="shared" si="0"/>
        <v>0</v>
      </c>
      <c r="Q22" s="46">
        <f t="shared" si="0"/>
        <v>0</v>
      </c>
      <c r="R22" s="113">
        <f>D22-E22</f>
        <v>256.26772918280324</v>
      </c>
      <c r="S22" s="113">
        <f>E22-F22-H22-J22</f>
        <v>-72.221818098616211</v>
      </c>
      <c r="T22" s="157">
        <f>E22/(F22+H22+J22)-100%</f>
        <v>-0.14297551091469107</v>
      </c>
      <c r="U22" s="161"/>
      <c r="V22" s="161"/>
      <c r="W22" s="160"/>
    </row>
    <row r="23" spans="1:42">
      <c r="A23" s="15"/>
      <c r="B23" s="118" t="s">
        <v>2140</v>
      </c>
      <c r="C23" s="149"/>
      <c r="D23" s="46">
        <f t="shared" ref="D23:Q23" si="1">D589</f>
        <v>186.54490000000001</v>
      </c>
      <c r="E23" s="46">
        <f t="shared" si="1"/>
        <v>46.638854381200055</v>
      </c>
      <c r="F23" s="46">
        <f t="shared" si="1"/>
        <v>0.15948999999999999</v>
      </c>
      <c r="G23" s="46">
        <f t="shared" si="1"/>
        <v>11.142516188</v>
      </c>
      <c r="H23" s="46">
        <f t="shared" si="1"/>
        <v>62.171440999953589</v>
      </c>
      <c r="I23" s="46">
        <f t="shared" si="1"/>
        <v>8.9008308235999944</v>
      </c>
      <c r="J23" s="46">
        <f t="shared" si="1"/>
        <v>62.04340138407477</v>
      </c>
      <c r="K23" s="46">
        <f t="shared" si="1"/>
        <v>26.595507369600003</v>
      </c>
      <c r="L23" s="46">
        <f t="shared" si="1"/>
        <v>62.17099061583243</v>
      </c>
      <c r="M23" s="46">
        <f t="shared" si="1"/>
        <v>0</v>
      </c>
      <c r="N23" s="46">
        <f t="shared" si="1"/>
        <v>46.638854381200055</v>
      </c>
      <c r="O23" s="46">
        <f t="shared" si="1"/>
        <v>8.9008308235999944</v>
      </c>
      <c r="P23" s="46">
        <f t="shared" si="1"/>
        <v>0</v>
      </c>
      <c r="Q23" s="46">
        <f t="shared" si="1"/>
        <v>0</v>
      </c>
      <c r="R23" s="113">
        <f>D23-E23</f>
        <v>139.90604561879996</v>
      </c>
      <c r="S23" s="113">
        <f>E23-F23-H23-J23</f>
        <v>-77.735478002828302</v>
      </c>
      <c r="T23" s="157">
        <f>E23/(F23+H23+J23)-100%</f>
        <v>-0.62501222328418926</v>
      </c>
      <c r="U23" s="159"/>
      <c r="V23" s="159"/>
      <c r="W23" s="158" t="s">
        <v>2139</v>
      </c>
    </row>
    <row r="24" spans="1:42" s="195" customFormat="1" ht="31.2">
      <c r="A24" s="190"/>
      <c r="B24" s="191" t="s">
        <v>2138</v>
      </c>
      <c r="C24" s="192"/>
      <c r="D24" s="192">
        <f t="shared" ref="D24:M24" si="2">SUM(D25,D41,D50,D57,D65,D70,D94,D149,D171,D203,D229,D244,D305,D334,D353,D423,D443,D467,D500,D508,D524,D536,D551)</f>
        <v>502.6351955090193</v>
      </c>
      <c r="E24" s="192">
        <f t="shared" si="2"/>
        <v>386.27351194501603</v>
      </c>
      <c r="F24" s="192">
        <f t="shared" si="2"/>
        <v>65.629095638955334</v>
      </c>
      <c r="G24" s="192">
        <f t="shared" si="2"/>
        <v>67.518791677755331</v>
      </c>
      <c r="H24" s="192">
        <f t="shared" si="2"/>
        <v>155.94008628846063</v>
      </c>
      <c r="I24" s="192">
        <f t="shared" si="2"/>
        <v>154.29452753966063</v>
      </c>
      <c r="J24" s="192">
        <f t="shared" si="2"/>
        <v>159.19067011338799</v>
      </c>
      <c r="K24" s="192">
        <f t="shared" si="2"/>
        <v>164.46018402760001</v>
      </c>
      <c r="L24" s="192">
        <f t="shared" si="2"/>
        <v>121.87534346821528</v>
      </c>
      <c r="M24" s="192">
        <f t="shared" si="2"/>
        <v>0</v>
      </c>
      <c r="N24" s="192">
        <f>E24</f>
        <v>386.27351194501603</v>
      </c>
      <c r="O24" s="192">
        <f>K24</f>
        <v>164.46018402760001</v>
      </c>
      <c r="P24" s="191"/>
      <c r="Q24" s="191"/>
      <c r="R24" s="192">
        <f>D24-E24</f>
        <v>116.36168356400327</v>
      </c>
      <c r="S24" s="192">
        <f>E24-F24-H24-J24</f>
        <v>5.5136599042120622</v>
      </c>
      <c r="T24" s="193">
        <f>E24/(F24+H24+J24)-100%</f>
        <v>1.4480675613933292E-2</v>
      </c>
      <c r="U24" s="191"/>
      <c r="V24" s="191"/>
      <c r="W24" s="194" t="s">
        <v>2137</v>
      </c>
    </row>
    <row r="25" spans="1:42" s="121" customFormat="1">
      <c r="A25" s="127">
        <v>1</v>
      </c>
      <c r="B25" s="123" t="s">
        <v>2136</v>
      </c>
      <c r="C25" s="126"/>
      <c r="D25" s="126">
        <f t="shared" ref="D25:M25" si="3">SUM(D27,D29,D31,D33,D35,D37,D38,D40)</f>
        <v>11.808090699999999</v>
      </c>
      <c r="E25" s="126">
        <f t="shared" si="3"/>
        <v>5.1339549100000008</v>
      </c>
      <c r="F25" s="126">
        <f t="shared" si="3"/>
        <v>9.5988999999999991E-2</v>
      </c>
      <c r="G25" s="126">
        <f t="shared" si="3"/>
        <v>9.5988999999999991E-2</v>
      </c>
      <c r="H25" s="126">
        <f t="shared" si="3"/>
        <v>2.6489590000000001</v>
      </c>
      <c r="I25" s="126">
        <f t="shared" si="3"/>
        <v>2.6489590000000001</v>
      </c>
      <c r="J25" s="126">
        <f t="shared" si="3"/>
        <v>2.596724</v>
      </c>
      <c r="K25" s="126">
        <f t="shared" si="3"/>
        <v>2.38900691</v>
      </c>
      <c r="L25" s="126">
        <f t="shared" si="3"/>
        <v>6.4664187000000002</v>
      </c>
      <c r="M25" s="126">
        <f t="shared" si="3"/>
        <v>0</v>
      </c>
      <c r="N25" s="126">
        <f>E25</f>
        <v>5.1339549100000008</v>
      </c>
      <c r="O25" s="126">
        <f>K25</f>
        <v>2.38900691</v>
      </c>
      <c r="P25" s="126"/>
      <c r="Q25" s="126"/>
      <c r="R25" s="125">
        <f>D25-E25</f>
        <v>6.6741357899999985</v>
      </c>
      <c r="S25" s="125">
        <f>E25-F25-H25-J25</f>
        <v>-0.2077170899999996</v>
      </c>
      <c r="T25" s="124">
        <f>E25/(F25+H25+J25)-100%</f>
        <v>-3.8886155870296646E-2</v>
      </c>
      <c r="U25" s="123"/>
      <c r="V25" s="123"/>
      <c r="W25" s="122"/>
    </row>
    <row r="26" spans="1:42">
      <c r="A26" s="119"/>
      <c r="B26" s="118" t="s">
        <v>2135</v>
      </c>
      <c r="C26" s="11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4"/>
      <c r="U26" s="117"/>
      <c r="V26" s="117"/>
      <c r="W26" s="116"/>
    </row>
    <row r="27" spans="1:42">
      <c r="A27" s="119" t="s">
        <v>519</v>
      </c>
      <c r="B27" s="120" t="s">
        <v>2134</v>
      </c>
      <c r="C27" s="113"/>
      <c r="D27" s="35">
        <f>SUM(F27,H27,J27,L27)</f>
        <v>0.14072399999999999</v>
      </c>
      <c r="E27" s="35">
        <f>SUM(G27,I27,K27,M27)</f>
        <v>1.5864E-2</v>
      </c>
      <c r="F27" s="35"/>
      <c r="G27" s="35"/>
      <c r="H27" s="35"/>
      <c r="I27" s="35"/>
      <c r="J27" s="35">
        <v>1.5723999999999998E-2</v>
      </c>
      <c r="K27" s="35">
        <v>1.5864E-2</v>
      </c>
      <c r="L27" s="35">
        <v>0.125</v>
      </c>
      <c r="M27" s="35"/>
      <c r="N27" s="35">
        <f>E27</f>
        <v>1.5864E-2</v>
      </c>
      <c r="O27" s="35">
        <f>K27</f>
        <v>1.5864E-2</v>
      </c>
      <c r="P27" s="35"/>
      <c r="Q27" s="35"/>
      <c r="R27" s="35">
        <f>D27-E27</f>
        <v>0.12485999999999998</v>
      </c>
      <c r="S27" s="35">
        <f>E27-F27-H27-J27</f>
        <v>1.4000000000000123E-4</v>
      </c>
      <c r="T27" s="34">
        <f>E27/(F27+H27+J27)-100%</f>
        <v>8.9035868735691803E-3</v>
      </c>
      <c r="U27" s="117"/>
      <c r="V27" s="117"/>
      <c r="W27" s="116"/>
    </row>
    <row r="28" spans="1:42">
      <c r="A28" s="119"/>
      <c r="B28" s="118" t="s">
        <v>1706</v>
      </c>
      <c r="C28" s="11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117"/>
      <c r="V28" s="117"/>
      <c r="W28" s="116"/>
    </row>
    <row r="29" spans="1:42">
      <c r="A29" s="119"/>
      <c r="B29" s="120" t="s">
        <v>1713</v>
      </c>
      <c r="C29" s="113"/>
      <c r="D29" s="35">
        <f>SUM(F29,H29,J29,L29)</f>
        <v>0.41099999999999998</v>
      </c>
      <c r="E29" s="35">
        <f>SUM(G29,I29,K29,M29)</f>
        <v>0</v>
      </c>
      <c r="F29" s="35">
        <v>0</v>
      </c>
      <c r="G29" s="35">
        <v>0</v>
      </c>
      <c r="H29" s="35"/>
      <c r="I29" s="35"/>
      <c r="J29" s="35">
        <v>0.41099999999999998</v>
      </c>
      <c r="K29" s="35"/>
      <c r="L29" s="35"/>
      <c r="M29" s="35"/>
      <c r="N29" s="35">
        <f>E29</f>
        <v>0</v>
      </c>
      <c r="O29" s="35">
        <f>K29</f>
        <v>0</v>
      </c>
      <c r="P29" s="35"/>
      <c r="Q29" s="35"/>
      <c r="R29" s="35">
        <f>D29-E29</f>
        <v>0.41099999999999998</v>
      </c>
      <c r="S29" s="35">
        <f>E29-F29-H29-J29</f>
        <v>-0.41099999999999998</v>
      </c>
      <c r="T29" s="34">
        <f>E29/(F29+H29+J29)-100%</f>
        <v>-1</v>
      </c>
      <c r="U29" s="117"/>
      <c r="V29" s="117"/>
      <c r="W29" s="116"/>
    </row>
    <row r="30" spans="1:42" s="4" customFormat="1">
      <c r="A30" s="119"/>
      <c r="B30" s="118" t="s">
        <v>2000</v>
      </c>
      <c r="C30" s="11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4"/>
      <c r="U30" s="117"/>
      <c r="V30" s="117"/>
      <c r="W30" s="11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>
      <c r="A31" s="119" t="s">
        <v>1636</v>
      </c>
      <c r="B31" s="120" t="s">
        <v>2133</v>
      </c>
      <c r="C31" s="113"/>
      <c r="D31" s="35">
        <f>SUM(F31,H31,J31,L31)</f>
        <v>6.0152999999999999</v>
      </c>
      <c r="E31" s="35">
        <f>SUM(G31,I31,K31,M31)</f>
        <v>0</v>
      </c>
      <c r="F31" s="35">
        <v>0</v>
      </c>
      <c r="G31" s="35">
        <v>0</v>
      </c>
      <c r="H31" s="35"/>
      <c r="I31" s="35"/>
      <c r="J31" s="35"/>
      <c r="K31" s="35"/>
      <c r="L31" s="35">
        <v>6.0152999999999999</v>
      </c>
      <c r="M31" s="35"/>
      <c r="N31" s="35">
        <f>E31</f>
        <v>0</v>
      </c>
      <c r="O31" s="35">
        <f>K31</f>
        <v>0</v>
      </c>
      <c r="P31" s="35"/>
      <c r="Q31" s="35"/>
      <c r="R31" s="35">
        <f>D31-E31</f>
        <v>6.0152999999999999</v>
      </c>
      <c r="S31" s="35">
        <f>E31-F31-H31-J31</f>
        <v>0</v>
      </c>
      <c r="T31" s="34"/>
      <c r="U31" s="117"/>
      <c r="V31" s="117"/>
      <c r="W31" s="116"/>
    </row>
    <row r="32" spans="1:42">
      <c r="A32" s="119"/>
      <c r="B32" s="118" t="s">
        <v>1657</v>
      </c>
      <c r="C32" s="11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4"/>
      <c r="U32" s="117"/>
      <c r="V32" s="117"/>
      <c r="W32" s="116"/>
    </row>
    <row r="33" spans="1:42">
      <c r="A33" s="119" t="s">
        <v>1634</v>
      </c>
      <c r="B33" s="120" t="s">
        <v>1655</v>
      </c>
      <c r="C33" s="113"/>
      <c r="D33" s="35">
        <f>SUM(F33,H33,J33,L33)</f>
        <v>0.23699999999999999</v>
      </c>
      <c r="E33" s="35">
        <f>SUM(G33,I33,K33,M33)</f>
        <v>0.23699999999999999</v>
      </c>
      <c r="F33" s="35">
        <v>0</v>
      </c>
      <c r="G33" s="35">
        <v>0</v>
      </c>
      <c r="H33" s="35">
        <v>0.23699999999999999</v>
      </c>
      <c r="I33" s="35">
        <v>0.23699999999999999</v>
      </c>
      <c r="J33" s="35"/>
      <c r="K33" s="35"/>
      <c r="L33" s="35"/>
      <c r="M33" s="35"/>
      <c r="N33" s="35">
        <f>E33</f>
        <v>0.23699999999999999</v>
      </c>
      <c r="O33" s="35">
        <f>K33</f>
        <v>0</v>
      </c>
      <c r="P33" s="35"/>
      <c r="Q33" s="35"/>
      <c r="R33" s="35">
        <f>D33-E33</f>
        <v>0</v>
      </c>
      <c r="S33" s="35">
        <f>E33-F33-H33-J33</f>
        <v>0</v>
      </c>
      <c r="T33" s="34">
        <f>E33/(F33+H33+J33)-100%</f>
        <v>0</v>
      </c>
      <c r="U33" s="117"/>
      <c r="V33" s="117"/>
      <c r="W33" s="116"/>
    </row>
    <row r="34" spans="1:42">
      <c r="A34" s="119"/>
      <c r="B34" s="118" t="s">
        <v>1825</v>
      </c>
      <c r="C34" s="11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4"/>
      <c r="U34" s="117"/>
      <c r="V34" s="117"/>
      <c r="W34" s="116"/>
    </row>
    <row r="35" spans="1:42" ht="31.2">
      <c r="A35" s="119" t="s">
        <v>1632</v>
      </c>
      <c r="B35" s="120" t="s">
        <v>2132</v>
      </c>
      <c r="C35" s="113"/>
      <c r="D35" s="35">
        <f>SUM(F35,H35,J35,L35)</f>
        <v>0.74752830000000003</v>
      </c>
      <c r="E35" s="133">
        <f>SUM(G35,I35,K35,M35)</f>
        <v>0.77643440000000008</v>
      </c>
      <c r="F35" s="35">
        <v>0</v>
      </c>
      <c r="G35" s="35">
        <v>0</v>
      </c>
      <c r="H35" s="35">
        <v>0.49173800000000001</v>
      </c>
      <c r="I35" s="35">
        <v>0.49173800000000001</v>
      </c>
      <c r="J35" s="35"/>
      <c r="K35" s="35">
        <v>0.28469640000000002</v>
      </c>
      <c r="L35" s="35">
        <v>0.25579030000000003</v>
      </c>
      <c r="M35" s="35"/>
      <c r="N35" s="35">
        <f>E35</f>
        <v>0.77643440000000008</v>
      </c>
      <c r="O35" s="35">
        <f>K35</f>
        <v>0.28469640000000002</v>
      </c>
      <c r="P35" s="35"/>
      <c r="Q35" s="35"/>
      <c r="R35" s="35">
        <f>D35-E35</f>
        <v>-2.8906100000000046E-2</v>
      </c>
      <c r="S35" s="35">
        <f>E35-F35-H35-J35</f>
        <v>0.28469640000000007</v>
      </c>
      <c r="T35" s="34">
        <f>E35/(F35+H35+J35)-100%</f>
        <v>0.57895952722791422</v>
      </c>
      <c r="U35" s="117"/>
      <c r="V35" s="117"/>
      <c r="W35" s="116"/>
    </row>
    <row r="36" spans="1:42">
      <c r="A36" s="119"/>
      <c r="B36" s="118" t="s">
        <v>1650</v>
      </c>
      <c r="C36" s="11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4"/>
      <c r="U36" s="117"/>
      <c r="V36" s="117"/>
      <c r="W36" s="116"/>
    </row>
    <row r="37" spans="1:42">
      <c r="A37" s="119" t="s">
        <v>1630</v>
      </c>
      <c r="B37" s="120" t="s">
        <v>2131</v>
      </c>
      <c r="C37" s="113"/>
      <c r="D37" s="35">
        <f>SUM(F37,H37,J37,L37)</f>
        <v>0.63085639999999998</v>
      </c>
      <c r="E37" s="35">
        <f>SUM(G37,I37,K37,M37)</f>
        <v>0.64200060999999997</v>
      </c>
      <c r="F37" s="35">
        <v>0</v>
      </c>
      <c r="G37" s="35">
        <v>0</v>
      </c>
      <c r="H37" s="35">
        <v>0.56052800000000003</v>
      </c>
      <c r="I37" s="35">
        <v>0.56052800000000003</v>
      </c>
      <c r="J37" s="35"/>
      <c r="K37" s="35">
        <v>8.1472610000000001E-2</v>
      </c>
      <c r="L37" s="35">
        <v>7.0328399999999999E-2</v>
      </c>
      <c r="M37" s="35"/>
      <c r="N37" s="35">
        <f>E37</f>
        <v>0.64200060999999997</v>
      </c>
      <c r="O37" s="35">
        <f>K37</f>
        <v>8.1472610000000001E-2</v>
      </c>
      <c r="P37" s="35"/>
      <c r="Q37" s="35"/>
      <c r="R37" s="35">
        <f>D37-E37</f>
        <v>-1.1144209999999988E-2</v>
      </c>
      <c r="S37" s="35">
        <f>E37-F37-H37-J37</f>
        <v>8.1472609999999945E-2</v>
      </c>
      <c r="T37" s="34">
        <f>E37/(F37+H37+J37)-100%</f>
        <v>0.14534975951245954</v>
      </c>
      <c r="U37" s="117"/>
      <c r="V37" s="117"/>
      <c r="W37" s="116"/>
    </row>
    <row r="38" spans="1:42" ht="31.2">
      <c r="A38" s="119" t="s">
        <v>1628</v>
      </c>
      <c r="B38" s="120" t="s">
        <v>1738</v>
      </c>
      <c r="C38" s="113"/>
      <c r="D38" s="35">
        <f>SUM(F38,H38,J38,L38)</f>
        <v>3.529693</v>
      </c>
      <c r="E38" s="35">
        <f>SUM(G38,I38,K38,M38)</f>
        <v>3.3666669000000002</v>
      </c>
      <c r="F38" s="35">
        <v>0</v>
      </c>
      <c r="G38" s="35">
        <v>0</v>
      </c>
      <c r="H38" s="35">
        <v>1.359693</v>
      </c>
      <c r="I38" s="35">
        <v>1.359693</v>
      </c>
      <c r="J38" s="35">
        <v>2.17</v>
      </c>
      <c r="K38" s="35">
        <v>2.0069739000000002</v>
      </c>
      <c r="L38" s="35"/>
      <c r="M38" s="35"/>
      <c r="N38" s="35">
        <f>E38</f>
        <v>3.3666669000000002</v>
      </c>
      <c r="O38" s="35">
        <f>K38</f>
        <v>2.0069739000000002</v>
      </c>
      <c r="P38" s="35"/>
      <c r="Q38" s="35"/>
      <c r="R38" s="35">
        <f>D38-E38</f>
        <v>0.16302609999999973</v>
      </c>
      <c r="S38" s="35">
        <f>E38-F38-H38-J38</f>
        <v>-0.16302609999999973</v>
      </c>
      <c r="T38" s="34">
        <f>E38/(F38+H38+J38)-100%</f>
        <v>-4.6187047995392194E-2</v>
      </c>
      <c r="U38" s="117"/>
      <c r="V38" s="117"/>
      <c r="W38" s="116"/>
    </row>
    <row r="39" spans="1:42" s="4" customFormat="1">
      <c r="A39" s="119"/>
      <c r="B39" s="118" t="s">
        <v>1652</v>
      </c>
      <c r="C39" s="113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4"/>
      <c r="U39" s="117"/>
      <c r="V39" s="117"/>
      <c r="W39" s="116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>
      <c r="A40" s="119" t="s">
        <v>1626</v>
      </c>
      <c r="B40" s="120" t="s">
        <v>1997</v>
      </c>
      <c r="C40" s="113"/>
      <c r="D40" s="35">
        <f>SUM(F40,H40,J40,L40)</f>
        <v>9.5988999999999991E-2</v>
      </c>
      <c r="E40" s="35">
        <f>SUM(G40,I40,K40,M40)</f>
        <v>9.5988999999999991E-2</v>
      </c>
      <c r="F40" s="35">
        <v>9.5988999999999991E-2</v>
      </c>
      <c r="G40" s="35">
        <v>9.5988999999999991E-2</v>
      </c>
      <c r="H40" s="35"/>
      <c r="I40" s="35"/>
      <c r="J40" s="35"/>
      <c r="K40" s="35"/>
      <c r="L40" s="35"/>
      <c r="M40" s="35"/>
      <c r="N40" s="35">
        <f>E40</f>
        <v>9.5988999999999991E-2</v>
      </c>
      <c r="O40" s="35">
        <f>K40</f>
        <v>0</v>
      </c>
      <c r="P40" s="35"/>
      <c r="Q40" s="35"/>
      <c r="R40" s="35">
        <f>D40-E40</f>
        <v>0</v>
      </c>
      <c r="S40" s="35">
        <f>E40-F40-H40-J40</f>
        <v>0</v>
      </c>
      <c r="T40" s="34">
        <f>E40/(F40+H40+J40)-100%</f>
        <v>0</v>
      </c>
      <c r="U40" s="117"/>
      <c r="V40" s="117"/>
      <c r="W40" s="116"/>
    </row>
    <row r="41" spans="1:42" s="121" customFormat="1">
      <c r="A41" s="127">
        <v>2</v>
      </c>
      <c r="B41" s="123" t="s">
        <v>1622</v>
      </c>
      <c r="C41" s="126"/>
      <c r="D41" s="126">
        <f t="shared" ref="D41:M41" si="4">SUM(D44,D46,D49)</f>
        <v>5.9619999999999997</v>
      </c>
      <c r="E41" s="126">
        <f t="shared" si="4"/>
        <v>5.269946</v>
      </c>
      <c r="F41" s="126">
        <f t="shared" si="4"/>
        <v>0</v>
      </c>
      <c r="G41" s="126">
        <f t="shared" si="4"/>
        <v>0</v>
      </c>
      <c r="H41" s="126">
        <f t="shared" si="4"/>
        <v>1.8070000000000002</v>
      </c>
      <c r="I41" s="126">
        <f t="shared" si="4"/>
        <v>1.8075000000000001</v>
      </c>
      <c r="J41" s="126">
        <f t="shared" si="4"/>
        <v>3.4769999999999999</v>
      </c>
      <c r="K41" s="126">
        <f t="shared" si="4"/>
        <v>3.4624459999999999</v>
      </c>
      <c r="L41" s="126">
        <f t="shared" si="4"/>
        <v>0.67800000000000005</v>
      </c>
      <c r="M41" s="126">
        <f t="shared" si="4"/>
        <v>0</v>
      </c>
      <c r="N41" s="125">
        <f>E41</f>
        <v>5.269946</v>
      </c>
      <c r="O41" s="125">
        <f>K41</f>
        <v>3.4624459999999999</v>
      </c>
      <c r="P41" s="123"/>
      <c r="Q41" s="123"/>
      <c r="R41" s="125">
        <f>D41-E41</f>
        <v>0.69205399999999972</v>
      </c>
      <c r="S41" s="125">
        <f>E41-F41-H41-J41</f>
        <v>-1.4054000000000233E-2</v>
      </c>
      <c r="T41" s="124">
        <f>E41/(F41+H41+J41)-100%</f>
        <v>-2.6597274791824166E-3</v>
      </c>
      <c r="U41" s="123"/>
      <c r="V41" s="123"/>
      <c r="W41" s="122"/>
    </row>
    <row r="42" spans="1:42">
      <c r="A42" s="119"/>
      <c r="B42" s="118" t="s">
        <v>1725</v>
      </c>
      <c r="C42" s="113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17"/>
      <c r="Q42" s="117"/>
      <c r="R42" s="35"/>
      <c r="S42" s="35"/>
      <c r="T42" s="34"/>
      <c r="U42" s="117"/>
      <c r="V42" s="117"/>
      <c r="W42" s="116"/>
    </row>
    <row r="43" spans="1:42">
      <c r="A43" s="119"/>
      <c r="B43" s="118" t="s">
        <v>1706</v>
      </c>
      <c r="C43" s="113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17"/>
      <c r="Q43" s="117"/>
      <c r="R43" s="35"/>
      <c r="S43" s="35"/>
      <c r="T43" s="34"/>
      <c r="U43" s="117"/>
      <c r="V43" s="117"/>
      <c r="W43" s="116"/>
    </row>
    <row r="44" spans="1:42">
      <c r="A44" s="119" t="s">
        <v>1621</v>
      </c>
      <c r="B44" s="120" t="s">
        <v>2130</v>
      </c>
      <c r="C44" s="113"/>
      <c r="D44" s="35">
        <f>SUM(F44,H44,J44,L44)</f>
        <v>0.57999999999999996</v>
      </c>
      <c r="E44" s="35">
        <f>SUM(G44,I44,K44,M44)</f>
        <v>0</v>
      </c>
      <c r="F44" s="35">
        <v>0</v>
      </c>
      <c r="G44" s="35">
        <v>0</v>
      </c>
      <c r="H44" s="35">
        <v>0</v>
      </c>
      <c r="I44" s="35">
        <v>0</v>
      </c>
      <c r="J44" s="35">
        <v>0.57999999999999996</v>
      </c>
      <c r="K44" s="35"/>
      <c r="L44" s="35">
        <v>0</v>
      </c>
      <c r="M44" s="35"/>
      <c r="N44" s="35">
        <f>E44</f>
        <v>0</v>
      </c>
      <c r="O44" s="35">
        <f>K44</f>
        <v>0</v>
      </c>
      <c r="P44" s="117"/>
      <c r="Q44" s="117"/>
      <c r="R44" s="35">
        <f>D44-E44</f>
        <v>0.57999999999999996</v>
      </c>
      <c r="S44" s="35">
        <f>E44-F44-H44-J44</f>
        <v>-0.57999999999999996</v>
      </c>
      <c r="T44" s="34">
        <f>E44/(F44+H44+J44)-100%</f>
        <v>-1</v>
      </c>
      <c r="U44" s="117"/>
      <c r="V44" s="117"/>
      <c r="W44" s="116"/>
    </row>
    <row r="45" spans="1:42">
      <c r="A45" s="119"/>
      <c r="B45" s="118" t="s">
        <v>521</v>
      </c>
      <c r="C45" s="113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17"/>
      <c r="Q45" s="117"/>
      <c r="R45" s="35"/>
      <c r="S45" s="35"/>
      <c r="T45" s="34"/>
      <c r="U45" s="117"/>
      <c r="V45" s="117"/>
      <c r="W45" s="116"/>
    </row>
    <row r="46" spans="1:42" s="4" customFormat="1">
      <c r="A46" s="119" t="s">
        <v>1619</v>
      </c>
      <c r="B46" s="120" t="s">
        <v>1655</v>
      </c>
      <c r="C46" s="113"/>
      <c r="D46" s="35">
        <f>SUM(F46,H46,J46,L46)</f>
        <v>0.20899999999999999</v>
      </c>
      <c r="E46" s="35">
        <f>SUM(G46,I46,K46,M46)</f>
        <v>0.20949999999999999</v>
      </c>
      <c r="F46" s="35"/>
      <c r="G46" s="35"/>
      <c r="H46" s="35">
        <v>0.20899999999999999</v>
      </c>
      <c r="I46" s="35">
        <v>0.20949999999999999</v>
      </c>
      <c r="J46" s="35"/>
      <c r="K46" s="35"/>
      <c r="L46" s="35"/>
      <c r="M46" s="35"/>
      <c r="N46" s="35">
        <f>E46</f>
        <v>0.20949999999999999</v>
      </c>
      <c r="O46" s="35">
        <f>K46</f>
        <v>0</v>
      </c>
      <c r="P46" s="117"/>
      <c r="Q46" s="117"/>
      <c r="R46" s="35">
        <f>D46-E46</f>
        <v>-5.0000000000000044E-4</v>
      </c>
      <c r="S46" s="35">
        <f>E46-F46-H46-J46</f>
        <v>5.0000000000000044E-4</v>
      </c>
      <c r="T46" s="34">
        <f>E46/(F46+H46+J46)-100%</f>
        <v>2.3923444976077235E-3</v>
      </c>
      <c r="U46" s="117"/>
      <c r="V46" s="117"/>
      <c r="W46" s="116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>
      <c r="A47" s="119"/>
      <c r="B47" s="118" t="s">
        <v>1708</v>
      </c>
      <c r="C47" s="11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117"/>
      <c r="Q47" s="117"/>
      <c r="R47" s="35"/>
      <c r="S47" s="35"/>
      <c r="T47" s="34"/>
      <c r="U47" s="117"/>
      <c r="V47" s="117"/>
      <c r="W47" s="116"/>
    </row>
    <row r="48" spans="1:42">
      <c r="A48" s="119"/>
      <c r="B48" s="118" t="s">
        <v>482</v>
      </c>
      <c r="C48" s="11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7"/>
      <c r="Q48" s="117"/>
      <c r="R48" s="35"/>
      <c r="S48" s="35"/>
      <c r="T48" s="34"/>
      <c r="U48" s="117"/>
      <c r="V48" s="117"/>
      <c r="W48" s="116"/>
    </row>
    <row r="49" spans="1:42" ht="31.2">
      <c r="A49" s="119" t="s">
        <v>1617</v>
      </c>
      <c r="B49" s="120" t="s">
        <v>1896</v>
      </c>
      <c r="C49" s="113"/>
      <c r="D49" s="35">
        <f>SUM(F49,H49,J49,L49)</f>
        <v>5.173</v>
      </c>
      <c r="E49" s="35">
        <f>SUM(G49,I49,K49,M49)</f>
        <v>5.0604459999999998</v>
      </c>
      <c r="F49" s="35">
        <v>0</v>
      </c>
      <c r="G49" s="35">
        <v>0</v>
      </c>
      <c r="H49" s="35">
        <v>1.5980000000000001</v>
      </c>
      <c r="I49" s="35">
        <v>1.5980000000000001</v>
      </c>
      <c r="J49" s="35">
        <v>2.8969999999999998</v>
      </c>
      <c r="K49" s="35">
        <v>3.4624459999999999</v>
      </c>
      <c r="L49" s="35">
        <v>0.67800000000000005</v>
      </c>
      <c r="M49" s="35"/>
      <c r="N49" s="35">
        <f>E49</f>
        <v>5.0604459999999998</v>
      </c>
      <c r="O49" s="35">
        <f>K49</f>
        <v>3.4624459999999999</v>
      </c>
      <c r="P49" s="117"/>
      <c r="Q49" s="117"/>
      <c r="R49" s="35">
        <f>D49-E49</f>
        <v>0.11255400000000026</v>
      </c>
      <c r="S49" s="35">
        <f>E49-F49-H49-J49</f>
        <v>0.56544600000000012</v>
      </c>
      <c r="T49" s="34">
        <f>E49/(F49+H49+J49)-100%</f>
        <v>0.12579443826473846</v>
      </c>
      <c r="U49" s="117"/>
      <c r="V49" s="117"/>
      <c r="W49" s="116"/>
    </row>
    <row r="50" spans="1:42" s="121" customFormat="1">
      <c r="A50" s="127" t="s">
        <v>484</v>
      </c>
      <c r="B50" s="123" t="s">
        <v>2129</v>
      </c>
      <c r="C50" s="126"/>
      <c r="D50" s="126">
        <f t="shared" ref="D50:M50" si="5">SUM(D52,D54,D56)</f>
        <v>0.70790799999999998</v>
      </c>
      <c r="E50" s="126">
        <f t="shared" si="5"/>
        <v>0.71292425999999998</v>
      </c>
      <c r="F50" s="126">
        <f t="shared" si="5"/>
        <v>0.18990799999999999</v>
      </c>
      <c r="G50" s="126">
        <f t="shared" si="5"/>
        <v>0.18990799999999999</v>
      </c>
      <c r="H50" s="126">
        <f t="shared" si="5"/>
        <v>0.23699999999999999</v>
      </c>
      <c r="I50" s="126">
        <f t="shared" si="5"/>
        <v>0.23699999999999999</v>
      </c>
      <c r="J50" s="126">
        <f t="shared" si="5"/>
        <v>0.28100000000000003</v>
      </c>
      <c r="K50" s="126">
        <f t="shared" si="5"/>
        <v>0.28601626000000002</v>
      </c>
      <c r="L50" s="126">
        <f t="shared" si="5"/>
        <v>0</v>
      </c>
      <c r="M50" s="126">
        <f t="shared" si="5"/>
        <v>0</v>
      </c>
      <c r="N50" s="125">
        <f>E50</f>
        <v>0.71292425999999998</v>
      </c>
      <c r="O50" s="125">
        <f>K50</f>
        <v>0.28601626000000002</v>
      </c>
      <c r="P50" s="126">
        <f>SUM(P52,P54,P56)</f>
        <v>0</v>
      </c>
      <c r="Q50" s="126">
        <f>SUM(Q52,Q54,Q56)</f>
        <v>0</v>
      </c>
      <c r="R50" s="125">
        <f>D50-E50</f>
        <v>-5.0162599999999946E-3</v>
      </c>
      <c r="S50" s="125">
        <f>E50-F50-H50-J50</f>
        <v>5.0162599999999946E-3</v>
      </c>
      <c r="T50" s="124">
        <f>E50/(F50+H50+J50)-100%</f>
        <v>7.0860337784006688E-3</v>
      </c>
      <c r="U50" s="126"/>
      <c r="V50" s="126"/>
      <c r="W50" s="152"/>
    </row>
    <row r="51" spans="1:42">
      <c r="A51" s="119"/>
      <c r="B51" s="118" t="s">
        <v>1657</v>
      </c>
      <c r="C51" s="11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117"/>
      <c r="Q51" s="117"/>
      <c r="R51" s="35"/>
      <c r="S51" s="35"/>
      <c r="T51" s="34"/>
      <c r="U51" s="117"/>
      <c r="V51" s="117"/>
      <c r="W51" s="116"/>
    </row>
    <row r="52" spans="1:42">
      <c r="A52" s="119" t="s">
        <v>1582</v>
      </c>
      <c r="B52" s="120" t="s">
        <v>1655</v>
      </c>
      <c r="C52" s="113"/>
      <c r="D52" s="35">
        <f>SUM(F52,H52,J52,L52)</f>
        <v>0.23699999999999999</v>
      </c>
      <c r="E52" s="35">
        <f>SUM(G52,I52,K52,M52)</f>
        <v>0.23699999999999999</v>
      </c>
      <c r="F52" s="35">
        <v>0</v>
      </c>
      <c r="G52" s="35">
        <v>0</v>
      </c>
      <c r="H52" s="35">
        <v>0.23699999999999999</v>
      </c>
      <c r="I52" s="35">
        <v>0.23699999999999999</v>
      </c>
      <c r="J52" s="35">
        <v>0</v>
      </c>
      <c r="K52" s="35"/>
      <c r="L52" s="35">
        <v>0</v>
      </c>
      <c r="M52" s="35"/>
      <c r="N52" s="35">
        <f>E52</f>
        <v>0.23699999999999999</v>
      </c>
      <c r="O52" s="35">
        <f>K52</f>
        <v>0</v>
      </c>
      <c r="P52" s="117"/>
      <c r="Q52" s="117"/>
      <c r="R52" s="35">
        <f>D52-E52</f>
        <v>0</v>
      </c>
      <c r="S52" s="35">
        <f>E52-F52-H52-J52</f>
        <v>0</v>
      </c>
      <c r="T52" s="34">
        <f>E52/(F52+H52+J52)-100%</f>
        <v>0</v>
      </c>
      <c r="U52" s="117"/>
      <c r="V52" s="117"/>
      <c r="W52" s="116"/>
    </row>
    <row r="53" spans="1:42">
      <c r="A53" s="119"/>
      <c r="B53" s="118" t="s">
        <v>1650</v>
      </c>
      <c r="C53" s="11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17"/>
      <c r="Q53" s="117"/>
      <c r="R53" s="35"/>
      <c r="S53" s="35"/>
      <c r="T53" s="34"/>
      <c r="U53" s="117"/>
      <c r="V53" s="117"/>
      <c r="W53" s="116"/>
    </row>
    <row r="54" spans="1:42" s="4" customFormat="1">
      <c r="A54" s="119" t="s">
        <v>1580</v>
      </c>
      <c r="B54" s="120" t="s">
        <v>2128</v>
      </c>
      <c r="C54" s="113"/>
      <c r="D54" s="35">
        <f>SUM(F54,H54,J54,L54)</f>
        <v>0.18990799999999999</v>
      </c>
      <c r="E54" s="35">
        <f>SUM(G54,I54,K54,M54)</f>
        <v>0.18990799999999999</v>
      </c>
      <c r="F54" s="35">
        <v>0.18990799999999999</v>
      </c>
      <c r="G54" s="35">
        <v>0.18990799999999999</v>
      </c>
      <c r="H54" s="35">
        <v>0</v>
      </c>
      <c r="I54" s="35">
        <v>0</v>
      </c>
      <c r="J54" s="35">
        <v>0</v>
      </c>
      <c r="K54" s="35"/>
      <c r="L54" s="35">
        <v>0</v>
      </c>
      <c r="M54" s="35"/>
      <c r="N54" s="35">
        <f>E54</f>
        <v>0.18990799999999999</v>
      </c>
      <c r="O54" s="35">
        <f>K54</f>
        <v>0</v>
      </c>
      <c r="P54" s="117"/>
      <c r="Q54" s="117"/>
      <c r="R54" s="35">
        <f>D54-E54</f>
        <v>0</v>
      </c>
      <c r="S54" s="35">
        <f>E54-F54-H54-J54</f>
        <v>0</v>
      </c>
      <c r="T54" s="34">
        <f>E54/(F54+H54+J54)-100%</f>
        <v>0</v>
      </c>
      <c r="U54" s="117"/>
      <c r="V54" s="117"/>
      <c r="W54" s="116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>
      <c r="A55" s="119"/>
      <c r="B55" s="118" t="s">
        <v>522</v>
      </c>
      <c r="C55" s="11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17"/>
      <c r="Q55" s="117"/>
      <c r="R55" s="35"/>
      <c r="S55" s="35"/>
      <c r="T55" s="34"/>
      <c r="U55" s="117"/>
      <c r="V55" s="117"/>
      <c r="W55" s="116"/>
    </row>
    <row r="56" spans="1:42" ht="31.2">
      <c r="A56" s="119" t="s">
        <v>2127</v>
      </c>
      <c r="B56" s="120" t="s">
        <v>2126</v>
      </c>
      <c r="C56" s="113"/>
      <c r="D56" s="35">
        <f>SUM(F56,H56,J56,L56)</f>
        <v>0.28100000000000003</v>
      </c>
      <c r="E56" s="35">
        <f>SUM(G56,I56,K56,M56)</f>
        <v>0.28601626000000002</v>
      </c>
      <c r="F56" s="35">
        <v>0</v>
      </c>
      <c r="G56" s="35">
        <v>0</v>
      </c>
      <c r="H56" s="35">
        <v>0</v>
      </c>
      <c r="I56" s="35">
        <v>0</v>
      </c>
      <c r="J56" s="35">
        <v>0.28100000000000003</v>
      </c>
      <c r="K56" s="35">
        <v>0.28601626000000002</v>
      </c>
      <c r="L56" s="35">
        <v>0</v>
      </c>
      <c r="M56" s="35">
        <v>0</v>
      </c>
      <c r="N56" s="35">
        <f>E56</f>
        <v>0.28601626000000002</v>
      </c>
      <c r="O56" s="35">
        <f>K56</f>
        <v>0.28601626000000002</v>
      </c>
      <c r="P56" s="35">
        <v>0</v>
      </c>
      <c r="Q56" s="35">
        <v>0</v>
      </c>
      <c r="R56" s="35">
        <f>D56-E56</f>
        <v>-5.0162599999999946E-3</v>
      </c>
      <c r="S56" s="35">
        <f>E56-F56-H56-J56</f>
        <v>5.0162599999999946E-3</v>
      </c>
      <c r="T56" s="34">
        <f>E56/(F56+H56+J56)-100%</f>
        <v>1.7851459074733178E-2</v>
      </c>
      <c r="U56" s="45"/>
      <c r="V56" s="117"/>
      <c r="W56" s="116"/>
    </row>
    <row r="57" spans="1:42" s="121" customFormat="1">
      <c r="A57" s="127" t="s">
        <v>485</v>
      </c>
      <c r="B57" s="123" t="s">
        <v>2125</v>
      </c>
      <c r="C57" s="126"/>
      <c r="D57" s="126">
        <f t="shared" ref="D57:M57" si="6">SUM(D59:D62,D64)</f>
        <v>4.9149999999999991</v>
      </c>
      <c r="E57" s="126">
        <f t="shared" si="6"/>
        <v>3.8116459999999996</v>
      </c>
      <c r="F57" s="126">
        <f t="shared" si="6"/>
        <v>1.9906009999999998</v>
      </c>
      <c r="G57" s="126">
        <f t="shared" si="6"/>
        <v>1.9906009999999998</v>
      </c>
      <c r="H57" s="126">
        <f t="shared" si="6"/>
        <v>0.68700000000000006</v>
      </c>
      <c r="I57" s="126">
        <f t="shared" si="6"/>
        <v>0.68700000000000006</v>
      </c>
      <c r="J57" s="126">
        <f t="shared" si="6"/>
        <v>1.1680000000000001</v>
      </c>
      <c r="K57" s="126">
        <f t="shared" si="6"/>
        <v>1.134045</v>
      </c>
      <c r="L57" s="126">
        <f t="shared" si="6"/>
        <v>1.069399</v>
      </c>
      <c r="M57" s="126">
        <f t="shared" si="6"/>
        <v>0</v>
      </c>
      <c r="N57" s="125">
        <f>E57</f>
        <v>3.8116459999999996</v>
      </c>
      <c r="O57" s="125">
        <f>K57</f>
        <v>1.134045</v>
      </c>
      <c r="P57" s="123"/>
      <c r="Q57" s="123"/>
      <c r="R57" s="125">
        <f>D57-E57</f>
        <v>1.1033539999999995</v>
      </c>
      <c r="S57" s="125">
        <f>E57-F57-H57-J57</f>
        <v>-3.3955000000000402E-2</v>
      </c>
      <c r="T57" s="124">
        <f>E57/(F57+H57+J57)-100%</f>
        <v>-8.8295691622715111E-3</v>
      </c>
      <c r="U57" s="123"/>
      <c r="V57" s="123"/>
      <c r="W57" s="122"/>
    </row>
    <row r="58" spans="1:42">
      <c r="A58" s="119"/>
      <c r="B58" s="118" t="s">
        <v>1725</v>
      </c>
      <c r="C58" s="11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17"/>
      <c r="Q58" s="117"/>
      <c r="R58" s="35"/>
      <c r="S58" s="35"/>
      <c r="T58" s="34"/>
      <c r="U58" s="117"/>
      <c r="V58" s="117"/>
      <c r="W58" s="116"/>
    </row>
    <row r="59" spans="1:42" s="4" customFormat="1">
      <c r="A59" s="119" t="s">
        <v>1577</v>
      </c>
      <c r="B59" s="120" t="s">
        <v>2124</v>
      </c>
      <c r="C59" s="113"/>
      <c r="D59" s="35">
        <f t="shared" ref="D59:E62" si="7">SUM(F59,H59,J59,L59)</f>
        <v>1.89</v>
      </c>
      <c r="E59" s="35">
        <f t="shared" si="7"/>
        <v>1.89</v>
      </c>
      <c r="F59" s="35">
        <v>1.89</v>
      </c>
      <c r="G59" s="35">
        <v>1.89</v>
      </c>
      <c r="H59" s="35">
        <v>0</v>
      </c>
      <c r="I59" s="35">
        <v>0</v>
      </c>
      <c r="J59" s="35">
        <v>0</v>
      </c>
      <c r="K59" s="35"/>
      <c r="L59" s="35">
        <v>0</v>
      </c>
      <c r="M59" s="35"/>
      <c r="N59" s="35">
        <f>E59</f>
        <v>1.89</v>
      </c>
      <c r="O59" s="35">
        <f>K59</f>
        <v>0</v>
      </c>
      <c r="P59" s="117"/>
      <c r="Q59" s="117"/>
      <c r="R59" s="35">
        <f>D59-E59</f>
        <v>0</v>
      </c>
      <c r="S59" s="35">
        <f>E59-F59-H59-J59</f>
        <v>0</v>
      </c>
      <c r="T59" s="34">
        <f>E59/(F59+H59+J59)-100%</f>
        <v>0</v>
      </c>
      <c r="U59" s="117"/>
      <c r="V59" s="117"/>
      <c r="W59" s="116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>
      <c r="A60" s="119" t="s">
        <v>1575</v>
      </c>
      <c r="B60" s="120" t="s">
        <v>1838</v>
      </c>
      <c r="C60" s="113"/>
      <c r="D60" s="35">
        <f t="shared" si="7"/>
        <v>9.5000000000000001E-2</v>
      </c>
      <c r="E60" s="35">
        <f t="shared" si="7"/>
        <v>9.6000000000000002E-2</v>
      </c>
      <c r="F60" s="35">
        <v>0</v>
      </c>
      <c r="G60" s="35">
        <v>0</v>
      </c>
      <c r="H60" s="35">
        <v>0</v>
      </c>
      <c r="I60" s="35">
        <v>0</v>
      </c>
      <c r="J60" s="35">
        <v>9.5000000000000001E-2</v>
      </c>
      <c r="K60" s="35">
        <v>9.6000000000000002E-2</v>
      </c>
      <c r="L60" s="35">
        <v>0</v>
      </c>
      <c r="M60" s="35"/>
      <c r="N60" s="35">
        <f>E60</f>
        <v>9.6000000000000002E-2</v>
      </c>
      <c r="O60" s="35">
        <f>K60</f>
        <v>9.6000000000000002E-2</v>
      </c>
      <c r="P60" s="117"/>
      <c r="Q60" s="117"/>
      <c r="R60" s="35">
        <f>D60-E60</f>
        <v>-1.0000000000000009E-3</v>
      </c>
      <c r="S60" s="35">
        <f>E60-F60-H60-J60</f>
        <v>1.0000000000000009E-3</v>
      </c>
      <c r="T60" s="34">
        <f>E60/(F60+H60+J60)-100%</f>
        <v>1.0526315789473717E-2</v>
      </c>
      <c r="U60" s="117"/>
      <c r="V60" s="117"/>
      <c r="W60" s="116"/>
    </row>
    <row r="61" spans="1:42">
      <c r="A61" s="119" t="s">
        <v>1573</v>
      </c>
      <c r="B61" s="120" t="s">
        <v>520</v>
      </c>
      <c r="C61" s="113"/>
      <c r="D61" s="35">
        <f t="shared" si="7"/>
        <v>1.601</v>
      </c>
      <c r="E61" s="35">
        <f t="shared" si="7"/>
        <v>1.4423919999999999</v>
      </c>
      <c r="F61" s="35">
        <v>0</v>
      </c>
      <c r="G61" s="35">
        <v>0</v>
      </c>
      <c r="H61" s="35">
        <v>0.68700000000000006</v>
      </c>
      <c r="I61" s="35">
        <v>0.68700000000000006</v>
      </c>
      <c r="J61" s="35">
        <v>0.91400000000000003</v>
      </c>
      <c r="K61" s="35">
        <v>0.75539199999999995</v>
      </c>
      <c r="L61" s="35">
        <v>0</v>
      </c>
      <c r="M61" s="35"/>
      <c r="N61" s="35">
        <f>E61</f>
        <v>1.4423919999999999</v>
      </c>
      <c r="O61" s="35">
        <f>K61</f>
        <v>0.75539199999999995</v>
      </c>
      <c r="P61" s="117"/>
      <c r="Q61" s="117"/>
      <c r="R61" s="35">
        <f>D61-E61</f>
        <v>0.15860800000000008</v>
      </c>
      <c r="S61" s="35">
        <f>E61-F61-H61-J61</f>
        <v>-0.15860800000000019</v>
      </c>
      <c r="T61" s="34">
        <f>E61/(F61+H61+J61)-100%</f>
        <v>-9.9068082448469763E-2</v>
      </c>
      <c r="U61" s="117"/>
      <c r="V61" s="117"/>
      <c r="W61" s="116"/>
    </row>
    <row r="62" spans="1:42">
      <c r="A62" s="119" t="s">
        <v>1571</v>
      </c>
      <c r="B62" s="120" t="s">
        <v>523</v>
      </c>
      <c r="C62" s="113"/>
      <c r="D62" s="35">
        <f t="shared" si="7"/>
        <v>0.159</v>
      </c>
      <c r="E62" s="35">
        <f t="shared" si="7"/>
        <v>0.17408299999999999</v>
      </c>
      <c r="F62" s="35">
        <v>0</v>
      </c>
      <c r="G62" s="35">
        <v>0</v>
      </c>
      <c r="H62" s="35">
        <v>0</v>
      </c>
      <c r="I62" s="35">
        <v>0</v>
      </c>
      <c r="J62" s="35">
        <v>0.159</v>
      </c>
      <c r="K62" s="35">
        <v>0.17408299999999999</v>
      </c>
      <c r="L62" s="35">
        <v>0</v>
      </c>
      <c r="M62" s="35"/>
      <c r="N62" s="35">
        <f>E62</f>
        <v>0.17408299999999999</v>
      </c>
      <c r="O62" s="35">
        <f>K62</f>
        <v>0.17408299999999999</v>
      </c>
      <c r="P62" s="117"/>
      <c r="Q62" s="117"/>
      <c r="R62" s="35">
        <f>D62-E62</f>
        <v>-1.5082999999999985E-2</v>
      </c>
      <c r="S62" s="35">
        <f>E62-F62-H62-J62</f>
        <v>1.5082999999999985E-2</v>
      </c>
      <c r="T62" s="34">
        <f>E62/(F62+H62+J62)-100%</f>
        <v>9.4861635220125695E-2</v>
      </c>
      <c r="U62" s="117"/>
      <c r="V62" s="117"/>
      <c r="W62" s="116"/>
    </row>
    <row r="63" spans="1:42">
      <c r="A63" s="119"/>
      <c r="B63" s="118" t="s">
        <v>1708</v>
      </c>
      <c r="C63" s="11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17"/>
      <c r="Q63" s="117"/>
      <c r="R63" s="35"/>
      <c r="S63" s="35"/>
      <c r="T63" s="34"/>
      <c r="U63" s="117"/>
      <c r="V63" s="117"/>
      <c r="W63" s="116"/>
    </row>
    <row r="64" spans="1:42">
      <c r="A64" s="119" t="s">
        <v>1569</v>
      </c>
      <c r="B64" s="120" t="s">
        <v>2123</v>
      </c>
      <c r="C64" s="113"/>
      <c r="D64" s="35">
        <f>SUM(F64,H64,J64,L64)</f>
        <v>1.17</v>
      </c>
      <c r="E64" s="35">
        <f>SUM(G64,I64,K64,M64)</f>
        <v>0.209171</v>
      </c>
      <c r="F64" s="35">
        <v>0.100601</v>
      </c>
      <c r="G64" s="35">
        <v>0.100601</v>
      </c>
      <c r="H64" s="35">
        <v>0</v>
      </c>
      <c r="I64" s="35">
        <v>0</v>
      </c>
      <c r="J64" s="35">
        <v>0</v>
      </c>
      <c r="K64" s="35">
        <v>0.10857</v>
      </c>
      <c r="L64" s="35">
        <v>1.069399</v>
      </c>
      <c r="M64" s="35"/>
      <c r="N64" s="35">
        <f>E64</f>
        <v>0.209171</v>
      </c>
      <c r="O64" s="35">
        <f>K64</f>
        <v>0.10857</v>
      </c>
      <c r="P64" s="117"/>
      <c r="Q64" s="117"/>
      <c r="R64" s="35">
        <f>D64-E64</f>
        <v>0.96082899999999993</v>
      </c>
      <c r="S64" s="35">
        <f>E64-F64-H64-J64</f>
        <v>0.10857</v>
      </c>
      <c r="T64" s="34">
        <f>E64/(F64+H64+J64)-100%</f>
        <v>1.0792139243148675</v>
      </c>
      <c r="U64" s="117"/>
      <c r="V64" s="117"/>
      <c r="W64" s="116"/>
    </row>
    <row r="65" spans="1:23">
      <c r="A65" s="156" t="s">
        <v>486</v>
      </c>
      <c r="B65" s="118" t="s">
        <v>2122</v>
      </c>
      <c r="C65" s="113"/>
      <c r="D65" s="113">
        <f t="shared" ref="D65:L65" si="8">SUM(D67,D69)</f>
        <v>0.63813999999999993</v>
      </c>
      <c r="E65" s="113">
        <f t="shared" si="8"/>
        <v>0.63839000000000001</v>
      </c>
      <c r="F65" s="113">
        <f t="shared" si="8"/>
        <v>0</v>
      </c>
      <c r="G65" s="113">
        <f t="shared" si="8"/>
        <v>0</v>
      </c>
      <c r="H65" s="113">
        <f t="shared" si="8"/>
        <v>0.55939000000000005</v>
      </c>
      <c r="I65" s="113">
        <f t="shared" si="8"/>
        <v>0.55939000000000005</v>
      </c>
      <c r="J65" s="113">
        <f t="shared" si="8"/>
        <v>7.8750000000000001E-2</v>
      </c>
      <c r="K65" s="113">
        <f t="shared" si="8"/>
        <v>7.9000000000000001E-2</v>
      </c>
      <c r="L65" s="113">
        <f t="shared" si="8"/>
        <v>0</v>
      </c>
      <c r="M65" s="113"/>
      <c r="N65" s="35">
        <f>E65</f>
        <v>0.63839000000000001</v>
      </c>
      <c r="O65" s="35">
        <f>K65</f>
        <v>7.9000000000000001E-2</v>
      </c>
      <c r="P65" s="113"/>
      <c r="Q65" s="113"/>
      <c r="R65" s="35">
        <f>D65-E65</f>
        <v>-2.5000000000008349E-4</v>
      </c>
      <c r="S65" s="35">
        <f>E65-F65-H65-J65</f>
        <v>2.4999999999995859E-4</v>
      </c>
      <c r="T65" s="34">
        <f>E65/(F65+H65+J65)-100%</f>
        <v>3.9176356285453018E-4</v>
      </c>
      <c r="U65" s="113"/>
      <c r="V65" s="113"/>
      <c r="W65" s="155"/>
    </row>
    <row r="66" spans="1:23">
      <c r="A66" s="119"/>
      <c r="B66" s="118" t="s">
        <v>1725</v>
      </c>
      <c r="C66" s="11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117"/>
      <c r="Q66" s="117"/>
      <c r="R66" s="35"/>
      <c r="S66" s="35"/>
      <c r="T66" s="34"/>
      <c r="U66" s="117"/>
      <c r="V66" s="117"/>
      <c r="W66" s="116"/>
    </row>
    <row r="67" spans="1:23">
      <c r="A67" s="119" t="s">
        <v>1552</v>
      </c>
      <c r="B67" s="120" t="s">
        <v>1713</v>
      </c>
      <c r="C67" s="113"/>
      <c r="D67" s="35">
        <f>SUM(F67,H67,J67,L67)</f>
        <v>0.432</v>
      </c>
      <c r="E67" s="35">
        <f>SUM(G67,I67,K67,M67)</f>
        <v>0.432</v>
      </c>
      <c r="F67" s="35"/>
      <c r="G67" s="35"/>
      <c r="H67" s="35">
        <v>0.432</v>
      </c>
      <c r="I67" s="35">
        <v>0.432</v>
      </c>
      <c r="J67" s="35"/>
      <c r="K67" s="35"/>
      <c r="L67" s="35"/>
      <c r="M67" s="35"/>
      <c r="N67" s="35">
        <f>E67</f>
        <v>0.432</v>
      </c>
      <c r="O67" s="35">
        <f>K67</f>
        <v>0</v>
      </c>
      <c r="P67" s="117"/>
      <c r="Q67" s="117"/>
      <c r="R67" s="35">
        <f>D67-E67</f>
        <v>0</v>
      </c>
      <c r="S67" s="35">
        <f>E67-F67-H67-J67</f>
        <v>0</v>
      </c>
      <c r="T67" s="34">
        <f>E67/(F67+H67+J67)-100%</f>
        <v>0</v>
      </c>
      <c r="U67" s="117"/>
      <c r="V67" s="117"/>
      <c r="W67" s="116"/>
    </row>
    <row r="68" spans="1:23">
      <c r="A68" s="119"/>
      <c r="B68" s="118" t="s">
        <v>1711</v>
      </c>
      <c r="C68" s="11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117"/>
      <c r="Q68" s="117"/>
      <c r="R68" s="35"/>
      <c r="S68" s="35"/>
      <c r="T68" s="34"/>
      <c r="U68" s="117"/>
      <c r="V68" s="117"/>
      <c r="W68" s="116"/>
    </row>
    <row r="69" spans="1:23">
      <c r="A69" s="119" t="s">
        <v>1550</v>
      </c>
      <c r="B69" s="120" t="s">
        <v>523</v>
      </c>
      <c r="C69" s="113"/>
      <c r="D69" s="35">
        <f>SUM(F69,H69,J69,L69)</f>
        <v>0.20613999999999999</v>
      </c>
      <c r="E69" s="35">
        <f>SUM(G69,I69,K69,M69)</f>
        <v>0.20639000000000002</v>
      </c>
      <c r="F69" s="35"/>
      <c r="G69" s="35"/>
      <c r="H69" s="35">
        <v>0.12739</v>
      </c>
      <c r="I69" s="35">
        <v>0.12739</v>
      </c>
      <c r="J69" s="35">
        <v>7.8750000000000001E-2</v>
      </c>
      <c r="K69" s="37">
        <v>7.9000000000000001E-2</v>
      </c>
      <c r="L69" s="37"/>
      <c r="M69" s="70"/>
      <c r="N69" s="35">
        <f>E69</f>
        <v>0.20639000000000002</v>
      </c>
      <c r="O69" s="35">
        <f>K69</f>
        <v>7.9000000000000001E-2</v>
      </c>
      <c r="P69" s="117"/>
      <c r="Q69" s="117"/>
      <c r="R69" s="35">
        <f>D69-E69</f>
        <v>-2.5000000000002798E-4</v>
      </c>
      <c r="S69" s="35">
        <f>E69-F69-H69-J69</f>
        <v>2.500000000000141E-4</v>
      </c>
      <c r="T69" s="34">
        <f>E69/(F69+H69+J69)-100%</f>
        <v>1.2127680217328685E-3</v>
      </c>
      <c r="U69" s="117"/>
      <c r="V69" s="117"/>
      <c r="W69" s="116"/>
    </row>
    <row r="70" spans="1:23" s="121" customFormat="1">
      <c r="A70" s="127" t="s">
        <v>487</v>
      </c>
      <c r="B70" s="123" t="s">
        <v>2121</v>
      </c>
      <c r="C70" s="126"/>
      <c r="D70" s="126">
        <f>SUM(D72:D82,D86:D91,D93)</f>
        <v>22.304600000000001</v>
      </c>
      <c r="E70" s="126">
        <f t="shared" ref="E70:L70" si="9">SUM(E72:E83,E86:E91,E93)</f>
        <v>19.593448250000002</v>
      </c>
      <c r="F70" s="126">
        <f t="shared" si="9"/>
        <v>4.7896000000000001</v>
      </c>
      <c r="G70" s="126">
        <f t="shared" si="9"/>
        <v>4.7893550000000005</v>
      </c>
      <c r="H70" s="126">
        <f t="shared" si="9"/>
        <v>6.1938999999999993</v>
      </c>
      <c r="I70" s="126">
        <f t="shared" si="9"/>
        <v>6.1933855499999986</v>
      </c>
      <c r="J70" s="126">
        <f t="shared" si="9"/>
        <v>7.4281000000000006</v>
      </c>
      <c r="K70" s="126">
        <f t="shared" si="9"/>
        <v>8.6106990000000003</v>
      </c>
      <c r="L70" s="126">
        <f t="shared" si="9"/>
        <v>3.8929999999999993</v>
      </c>
      <c r="M70" s="126"/>
      <c r="N70" s="125">
        <f>E70</f>
        <v>19.593448250000002</v>
      </c>
      <c r="O70" s="125">
        <f>K70</f>
        <v>8.6106990000000003</v>
      </c>
      <c r="P70" s="123"/>
      <c r="Q70" s="123"/>
      <c r="R70" s="125">
        <f>D70-E70</f>
        <v>2.7111517499999991</v>
      </c>
      <c r="S70" s="125">
        <f>E70-F70-H70-J70</f>
        <v>1.1818482500000016</v>
      </c>
      <c r="T70" s="124">
        <f>E70/(F70+H70+J70)-100%</f>
        <v>6.4190415281670354E-2</v>
      </c>
      <c r="U70" s="123"/>
      <c r="V70" s="123"/>
      <c r="W70" s="122"/>
    </row>
    <row r="71" spans="1:23">
      <c r="A71" s="119"/>
      <c r="B71" s="118" t="s">
        <v>1725</v>
      </c>
      <c r="C71" s="11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117"/>
      <c r="Q71" s="117"/>
      <c r="R71" s="35"/>
      <c r="S71" s="35"/>
      <c r="T71" s="34"/>
      <c r="U71" s="117"/>
      <c r="V71" s="117"/>
      <c r="W71" s="116"/>
    </row>
    <row r="72" spans="1:23" ht="31.2">
      <c r="A72" s="119" t="s">
        <v>1537</v>
      </c>
      <c r="B72" s="120" t="s">
        <v>2120</v>
      </c>
      <c r="C72" s="113"/>
      <c r="D72" s="35">
        <f t="shared" ref="D72:D82" si="10">SUM(F72,H72,J72,L72)</f>
        <v>0.38</v>
      </c>
      <c r="E72" s="133">
        <f t="shared" ref="E72:E82" si="11">SUM(G72,I72,K72,M72)</f>
        <v>0.382579</v>
      </c>
      <c r="F72" s="35">
        <v>0.25900000000000001</v>
      </c>
      <c r="G72" s="35">
        <v>0.25887900000000003</v>
      </c>
      <c r="H72" s="35">
        <v>8.8999999999999996E-2</v>
      </c>
      <c r="I72" s="35">
        <v>8.863E-2</v>
      </c>
      <c r="J72" s="35">
        <v>1.6E-2</v>
      </c>
      <c r="K72" s="35">
        <v>3.5069999999999997E-2</v>
      </c>
      <c r="L72" s="35">
        <v>1.6E-2</v>
      </c>
      <c r="M72" s="35"/>
      <c r="N72" s="35">
        <f t="shared" ref="N72:N83" si="12">E72</f>
        <v>0.382579</v>
      </c>
      <c r="O72" s="35">
        <f t="shared" ref="O72:O83" si="13">K72</f>
        <v>3.5069999999999997E-2</v>
      </c>
      <c r="P72" s="117"/>
      <c r="Q72" s="117"/>
      <c r="R72" s="35">
        <f t="shared" ref="R72:R103" si="14">D72-E72</f>
        <v>-2.578999999999998E-3</v>
      </c>
      <c r="S72" s="35">
        <f t="shared" ref="S72:S103" si="15">E72-F72-H72-J72</f>
        <v>1.8578999999999998E-2</v>
      </c>
      <c r="T72" s="34">
        <f>E72/(F72+H72+J72)-100%</f>
        <v>5.1041208791208881E-2</v>
      </c>
      <c r="U72" s="117"/>
      <c r="V72" s="35"/>
      <c r="W72" s="150"/>
    </row>
    <row r="73" spans="1:23" ht="31.2">
      <c r="A73" s="119" t="s">
        <v>1535</v>
      </c>
      <c r="B73" s="120" t="s">
        <v>2119</v>
      </c>
      <c r="C73" s="113"/>
      <c r="D73" s="35">
        <f t="shared" si="10"/>
        <v>0.45900000000000002</v>
      </c>
      <c r="E73" s="133">
        <f t="shared" si="11"/>
        <v>0.46199999999999997</v>
      </c>
      <c r="F73" s="35">
        <v>0.30299999999999999</v>
      </c>
      <c r="G73" s="35">
        <v>0.30299999999999999</v>
      </c>
      <c r="H73" s="35">
        <v>0.104</v>
      </c>
      <c r="I73" s="35">
        <v>0.104</v>
      </c>
      <c r="J73" s="35">
        <v>2.5999999999999999E-2</v>
      </c>
      <c r="K73" s="35">
        <v>5.5E-2</v>
      </c>
      <c r="L73" s="35">
        <v>2.5999999999999999E-2</v>
      </c>
      <c r="M73" s="35"/>
      <c r="N73" s="35">
        <f t="shared" si="12"/>
        <v>0.46199999999999997</v>
      </c>
      <c r="O73" s="35">
        <f t="shared" si="13"/>
        <v>5.5E-2</v>
      </c>
      <c r="P73" s="117"/>
      <c r="Q73" s="117"/>
      <c r="R73" s="35">
        <f t="shared" si="14"/>
        <v>-2.9999999999999472E-3</v>
      </c>
      <c r="S73" s="35">
        <f t="shared" si="15"/>
        <v>2.8999999999999981E-2</v>
      </c>
      <c r="T73" s="34">
        <f>E73/(F73+H73+J73)-100%</f>
        <v>6.6974595842955953E-2</v>
      </c>
      <c r="U73" s="117"/>
      <c r="V73" s="35"/>
      <c r="W73" s="150"/>
    </row>
    <row r="74" spans="1:23">
      <c r="A74" s="119" t="s">
        <v>1533</v>
      </c>
      <c r="B74" s="120" t="s">
        <v>2118</v>
      </c>
      <c r="C74" s="113"/>
      <c r="D74" s="35">
        <f t="shared" si="10"/>
        <v>3.7050000000000001</v>
      </c>
      <c r="E74" s="35">
        <f t="shared" si="11"/>
        <v>3.7050000000000001</v>
      </c>
      <c r="F74" s="35">
        <v>3.7050000000000001</v>
      </c>
      <c r="G74" s="35">
        <v>3.7050000000000001</v>
      </c>
      <c r="H74" s="35">
        <v>0</v>
      </c>
      <c r="I74" s="35">
        <v>0</v>
      </c>
      <c r="J74" s="35">
        <v>0</v>
      </c>
      <c r="K74" s="35"/>
      <c r="L74" s="35">
        <v>0</v>
      </c>
      <c r="M74" s="35"/>
      <c r="N74" s="35">
        <f t="shared" si="12"/>
        <v>3.7050000000000001</v>
      </c>
      <c r="O74" s="35">
        <f t="shared" si="13"/>
        <v>0</v>
      </c>
      <c r="P74" s="117"/>
      <c r="Q74" s="117"/>
      <c r="R74" s="35">
        <f t="shared" si="14"/>
        <v>0</v>
      </c>
      <c r="S74" s="35">
        <f t="shared" si="15"/>
        <v>0</v>
      </c>
      <c r="T74" s="34">
        <f>E74/(F74+H74+J74)-100%</f>
        <v>0</v>
      </c>
      <c r="U74" s="117"/>
      <c r="V74" s="117"/>
      <c r="W74" s="116"/>
    </row>
    <row r="75" spans="1:23">
      <c r="A75" s="119" t="s">
        <v>1531</v>
      </c>
      <c r="B75" s="120" t="s">
        <v>2117</v>
      </c>
      <c r="C75" s="113"/>
      <c r="D75" s="35">
        <f t="shared" si="10"/>
        <v>0.432</v>
      </c>
      <c r="E75" s="35">
        <f t="shared" si="11"/>
        <v>0.432</v>
      </c>
      <c r="F75" s="35">
        <v>0</v>
      </c>
      <c r="G75" s="35">
        <v>0</v>
      </c>
      <c r="H75" s="35">
        <v>0.432</v>
      </c>
      <c r="I75" s="35">
        <v>0.432</v>
      </c>
      <c r="J75" s="35">
        <v>0</v>
      </c>
      <c r="K75" s="35"/>
      <c r="L75" s="35">
        <v>0</v>
      </c>
      <c r="M75" s="35"/>
      <c r="N75" s="35">
        <f t="shared" si="12"/>
        <v>0.432</v>
      </c>
      <c r="O75" s="35">
        <f t="shared" si="13"/>
        <v>0</v>
      </c>
      <c r="P75" s="117"/>
      <c r="Q75" s="117"/>
      <c r="R75" s="35">
        <f t="shared" si="14"/>
        <v>0</v>
      </c>
      <c r="S75" s="35">
        <f t="shared" si="15"/>
        <v>0</v>
      </c>
      <c r="T75" s="34">
        <f>E75/(F75+H75+J75)-100%</f>
        <v>0</v>
      </c>
      <c r="U75" s="117"/>
      <c r="V75" s="117"/>
      <c r="W75" s="116"/>
    </row>
    <row r="76" spans="1:23">
      <c r="A76" s="119" t="s">
        <v>1529</v>
      </c>
      <c r="B76" s="120" t="s">
        <v>2116</v>
      </c>
      <c r="C76" s="113"/>
      <c r="D76" s="35">
        <f t="shared" si="10"/>
        <v>3.165</v>
      </c>
      <c r="E76" s="35">
        <f t="shared" si="11"/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/>
      <c r="L76" s="35">
        <v>3.165</v>
      </c>
      <c r="M76" s="35"/>
      <c r="N76" s="35">
        <f t="shared" si="12"/>
        <v>0</v>
      </c>
      <c r="O76" s="35">
        <f t="shared" si="13"/>
        <v>0</v>
      </c>
      <c r="P76" s="117"/>
      <c r="Q76" s="117"/>
      <c r="R76" s="35">
        <f t="shared" si="14"/>
        <v>3.165</v>
      </c>
      <c r="S76" s="35">
        <f t="shared" si="15"/>
        <v>0</v>
      </c>
      <c r="T76" s="34"/>
      <c r="U76" s="117"/>
      <c r="V76" s="117"/>
      <c r="W76" s="116"/>
    </row>
    <row r="77" spans="1:23">
      <c r="A77" s="119" t="s">
        <v>1527</v>
      </c>
      <c r="B77" s="120" t="s">
        <v>2115</v>
      </c>
      <c r="C77" s="113"/>
      <c r="D77" s="35">
        <f t="shared" si="10"/>
        <v>0.23699999999999999</v>
      </c>
      <c r="E77" s="35">
        <f t="shared" si="11"/>
        <v>0.23699999999999999</v>
      </c>
      <c r="F77" s="35">
        <v>0</v>
      </c>
      <c r="G77" s="35">
        <v>0</v>
      </c>
      <c r="H77" s="35">
        <v>0.23699999999999999</v>
      </c>
      <c r="I77" s="35">
        <v>0.23699999999999999</v>
      </c>
      <c r="J77" s="35">
        <v>0</v>
      </c>
      <c r="K77" s="35"/>
      <c r="L77" s="35">
        <v>0</v>
      </c>
      <c r="M77" s="35"/>
      <c r="N77" s="35">
        <f t="shared" si="12"/>
        <v>0.23699999999999999</v>
      </c>
      <c r="O77" s="35">
        <f t="shared" si="13"/>
        <v>0</v>
      </c>
      <c r="P77" s="117"/>
      <c r="Q77" s="117"/>
      <c r="R77" s="35">
        <f t="shared" si="14"/>
        <v>0</v>
      </c>
      <c r="S77" s="35">
        <f t="shared" si="15"/>
        <v>0</v>
      </c>
      <c r="T77" s="34">
        <f t="shared" ref="T77:T82" si="16">E77/(F77+H77+J77)-100%</f>
        <v>0</v>
      </c>
      <c r="U77" s="117"/>
      <c r="V77" s="117"/>
      <c r="W77" s="116"/>
    </row>
    <row r="78" spans="1:23">
      <c r="A78" s="119" t="s">
        <v>1525</v>
      </c>
      <c r="B78" s="120" t="s">
        <v>2114</v>
      </c>
      <c r="C78" s="113"/>
      <c r="D78" s="35">
        <f t="shared" si="10"/>
        <v>0.63329999999999997</v>
      </c>
      <c r="E78" s="35">
        <f t="shared" si="11"/>
        <v>0.63283765000000003</v>
      </c>
      <c r="F78" s="35">
        <v>0</v>
      </c>
      <c r="G78" s="35">
        <v>0</v>
      </c>
      <c r="H78" s="35">
        <v>0.61499999999999999</v>
      </c>
      <c r="I78" s="35">
        <v>0.61534765000000002</v>
      </c>
      <c r="J78" s="35">
        <v>1.83E-2</v>
      </c>
      <c r="K78" s="35">
        <v>1.7489999999999999E-2</v>
      </c>
      <c r="L78" s="35">
        <v>0</v>
      </c>
      <c r="M78" s="35"/>
      <c r="N78" s="35">
        <f t="shared" si="12"/>
        <v>0.63283765000000003</v>
      </c>
      <c r="O78" s="35">
        <f t="shared" si="13"/>
        <v>1.7489999999999999E-2</v>
      </c>
      <c r="P78" s="35">
        <v>0.63300000000000001</v>
      </c>
      <c r="Q78" s="35">
        <v>1.8000000000000016E-2</v>
      </c>
      <c r="R78" s="35">
        <f t="shared" si="14"/>
        <v>4.6234999999994475E-4</v>
      </c>
      <c r="S78" s="35">
        <f t="shared" si="15"/>
        <v>-4.623499999999621E-4</v>
      </c>
      <c r="T78" s="34">
        <f t="shared" si="16"/>
        <v>-7.3006474024939205E-4</v>
      </c>
      <c r="U78" s="117"/>
      <c r="V78" s="117"/>
      <c r="W78" s="116"/>
    </row>
    <row r="79" spans="1:23">
      <c r="A79" s="119" t="s">
        <v>1523</v>
      </c>
      <c r="B79" s="120" t="s">
        <v>2113</v>
      </c>
      <c r="C79" s="113"/>
      <c r="D79" s="35">
        <f t="shared" si="10"/>
        <v>0.57420000000000004</v>
      </c>
      <c r="E79" s="35">
        <f t="shared" si="11"/>
        <v>0.57417366999999997</v>
      </c>
      <c r="F79" s="35">
        <v>0</v>
      </c>
      <c r="G79" s="35">
        <v>0</v>
      </c>
      <c r="H79" s="35">
        <v>0.55700000000000005</v>
      </c>
      <c r="I79" s="35">
        <v>0.55668366999999996</v>
      </c>
      <c r="J79" s="35">
        <v>1.72E-2</v>
      </c>
      <c r="K79" s="35">
        <v>1.7489999999999999E-2</v>
      </c>
      <c r="L79" s="35">
        <v>0</v>
      </c>
      <c r="M79" s="35"/>
      <c r="N79" s="35">
        <f t="shared" si="12"/>
        <v>0.57417366999999997</v>
      </c>
      <c r="O79" s="35">
        <f t="shared" si="13"/>
        <v>1.7489999999999999E-2</v>
      </c>
      <c r="P79" s="35">
        <v>0.57400000000000007</v>
      </c>
      <c r="Q79" s="35">
        <v>1.7000000000000015E-2</v>
      </c>
      <c r="R79" s="35">
        <f t="shared" si="14"/>
        <v>2.6330000000074349E-5</v>
      </c>
      <c r="S79" s="35">
        <f t="shared" si="15"/>
        <v>-2.6330000000081288E-5</v>
      </c>
      <c r="T79" s="34">
        <f t="shared" si="16"/>
        <v>-4.5855102751790611E-5</v>
      </c>
      <c r="U79" s="117"/>
      <c r="V79" s="117"/>
      <c r="W79" s="116"/>
    </row>
    <row r="80" spans="1:23" ht="33.75" customHeight="1">
      <c r="A80" s="119" t="s">
        <v>1521</v>
      </c>
      <c r="B80" s="120" t="s">
        <v>2112</v>
      </c>
      <c r="C80" s="113"/>
      <c r="D80" s="35">
        <f t="shared" si="10"/>
        <v>0.64149999999999996</v>
      </c>
      <c r="E80" s="35">
        <f t="shared" si="11"/>
        <v>0.64184423000000002</v>
      </c>
      <c r="F80" s="35">
        <v>0</v>
      </c>
      <c r="G80" s="35">
        <v>0</v>
      </c>
      <c r="H80" s="35">
        <v>0.62429999999999997</v>
      </c>
      <c r="I80" s="35">
        <v>0.62410423000000004</v>
      </c>
      <c r="J80" s="35">
        <v>1.72E-2</v>
      </c>
      <c r="K80" s="35">
        <v>1.7739999999999999E-2</v>
      </c>
      <c r="L80" s="35">
        <v>0</v>
      </c>
      <c r="M80" s="35"/>
      <c r="N80" s="35">
        <f t="shared" si="12"/>
        <v>0.64184423000000002</v>
      </c>
      <c r="O80" s="35">
        <f t="shared" si="13"/>
        <v>1.7739999999999999E-2</v>
      </c>
      <c r="P80" s="35">
        <v>0.64200000000000002</v>
      </c>
      <c r="Q80" s="35">
        <v>1.7700000000000049E-2</v>
      </c>
      <c r="R80" s="35">
        <f t="shared" si="14"/>
        <v>-3.4423000000005644E-4</v>
      </c>
      <c r="S80" s="35">
        <f t="shared" si="15"/>
        <v>3.442300000000495E-4</v>
      </c>
      <c r="T80" s="34">
        <f t="shared" si="16"/>
        <v>5.3660171473124407E-4</v>
      </c>
      <c r="U80" s="117"/>
      <c r="V80" s="117"/>
      <c r="W80" s="116"/>
    </row>
    <row r="81" spans="1:42">
      <c r="A81" s="119" t="s">
        <v>1519</v>
      </c>
      <c r="B81" s="120" t="s">
        <v>2111</v>
      </c>
      <c r="C81" s="113"/>
      <c r="D81" s="35">
        <f t="shared" si="10"/>
        <v>0.24249999999999999</v>
      </c>
      <c r="E81" s="35">
        <f t="shared" si="11"/>
        <v>0.18970000000000001</v>
      </c>
      <c r="F81" s="35">
        <v>0</v>
      </c>
      <c r="G81" s="35">
        <v>0</v>
      </c>
      <c r="H81" s="35">
        <v>0</v>
      </c>
      <c r="I81" s="35">
        <v>0</v>
      </c>
      <c r="J81" s="35">
        <v>0.24249999999999999</v>
      </c>
      <c r="K81" s="35">
        <v>0.18970000000000001</v>
      </c>
      <c r="L81" s="35">
        <v>0</v>
      </c>
      <c r="M81" s="35"/>
      <c r="N81" s="35">
        <f t="shared" si="12"/>
        <v>0.18970000000000001</v>
      </c>
      <c r="O81" s="35">
        <f t="shared" si="13"/>
        <v>0.18970000000000001</v>
      </c>
      <c r="P81" s="117"/>
      <c r="Q81" s="117"/>
      <c r="R81" s="35">
        <f t="shared" si="14"/>
        <v>5.2799999999999986E-2</v>
      </c>
      <c r="S81" s="35">
        <f t="shared" si="15"/>
        <v>-5.2799999999999986E-2</v>
      </c>
      <c r="T81" s="34">
        <f t="shared" si="16"/>
        <v>-0.21773195876288653</v>
      </c>
      <c r="U81" s="117"/>
      <c r="V81" s="35"/>
      <c r="W81" s="150"/>
    </row>
    <row r="82" spans="1:42" s="4" customFormat="1" ht="31.2">
      <c r="A82" s="119" t="s">
        <v>1517</v>
      </c>
      <c r="B82" s="120" t="s">
        <v>1896</v>
      </c>
      <c r="C82" s="113"/>
      <c r="D82" s="35">
        <f t="shared" si="10"/>
        <v>1.3639999999999999</v>
      </c>
      <c r="E82" s="35">
        <f t="shared" si="11"/>
        <v>0.78650999999999993</v>
      </c>
      <c r="F82" s="35">
        <v>0</v>
      </c>
      <c r="G82" s="35">
        <v>0</v>
      </c>
      <c r="H82" s="35">
        <v>0.71899999999999997</v>
      </c>
      <c r="I82" s="35">
        <v>0.71899999999999997</v>
      </c>
      <c r="J82" s="35">
        <v>3.5000000000000003E-2</v>
      </c>
      <c r="K82" s="35">
        <v>6.7510000000000001E-2</v>
      </c>
      <c r="L82" s="35">
        <v>0.61</v>
      </c>
      <c r="M82" s="35"/>
      <c r="N82" s="35">
        <f t="shared" si="12"/>
        <v>0.78650999999999993</v>
      </c>
      <c r="O82" s="35">
        <f t="shared" si="13"/>
        <v>6.7510000000000001E-2</v>
      </c>
      <c r="P82" s="117"/>
      <c r="Q82" s="117"/>
      <c r="R82" s="35">
        <f t="shared" si="14"/>
        <v>0.57748999999999995</v>
      </c>
      <c r="S82" s="35">
        <f t="shared" si="15"/>
        <v>3.2509999999999956E-2</v>
      </c>
      <c r="T82" s="34">
        <f t="shared" si="16"/>
        <v>4.3116710875331421E-2</v>
      </c>
      <c r="U82" s="117"/>
      <c r="V82" s="35"/>
      <c r="W82" s="150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s="4" customFormat="1" ht="50.25" customHeight="1">
      <c r="A83" s="119" t="s">
        <v>2110</v>
      </c>
      <c r="B83" s="154" t="s">
        <v>2109</v>
      </c>
      <c r="C83" s="113"/>
      <c r="D83" s="35"/>
      <c r="E83" s="35">
        <v>0.23906870000000002</v>
      </c>
      <c r="F83" s="35"/>
      <c r="G83" s="35"/>
      <c r="H83" s="35"/>
      <c r="I83" s="35"/>
      <c r="J83" s="35"/>
      <c r="K83" s="35">
        <v>0.23905999999999999</v>
      </c>
      <c r="L83" s="35"/>
      <c r="M83" s="35"/>
      <c r="N83" s="35">
        <f t="shared" si="12"/>
        <v>0.23906870000000002</v>
      </c>
      <c r="O83" s="35">
        <f t="shared" si="13"/>
        <v>0.23905999999999999</v>
      </c>
      <c r="P83" s="117"/>
      <c r="Q83" s="117"/>
      <c r="R83" s="35">
        <f t="shared" si="14"/>
        <v>-0.23906870000000002</v>
      </c>
      <c r="S83" s="35">
        <f t="shared" si="15"/>
        <v>0.23906870000000002</v>
      </c>
      <c r="T83" s="34"/>
      <c r="U83" s="117"/>
      <c r="V83" s="35"/>
      <c r="W83" s="116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>
      <c r="A84" s="119"/>
      <c r="B84" s="118" t="s">
        <v>1708</v>
      </c>
      <c r="C84" s="11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117"/>
      <c r="Q84" s="117"/>
      <c r="R84" s="35">
        <f t="shared" si="14"/>
        <v>0</v>
      </c>
      <c r="S84" s="35">
        <f t="shared" si="15"/>
        <v>0</v>
      </c>
      <c r="T84" s="34"/>
      <c r="U84" s="117"/>
      <c r="V84" s="117"/>
      <c r="W84" s="116"/>
    </row>
    <row r="85" spans="1:42" ht="31.2">
      <c r="A85" s="119"/>
      <c r="B85" s="118" t="s">
        <v>1821</v>
      </c>
      <c r="C85" s="11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117"/>
      <c r="Q85" s="117"/>
      <c r="R85" s="35">
        <f t="shared" si="14"/>
        <v>0</v>
      </c>
      <c r="S85" s="35">
        <f t="shared" si="15"/>
        <v>0</v>
      </c>
      <c r="T85" s="34"/>
      <c r="U85" s="117"/>
      <c r="V85" s="117"/>
      <c r="W85" s="116"/>
    </row>
    <row r="86" spans="1:42">
      <c r="A86" s="119" t="s">
        <v>2108</v>
      </c>
      <c r="B86" s="120" t="s">
        <v>2107</v>
      </c>
      <c r="C86" s="113"/>
      <c r="D86" s="35">
        <f t="shared" ref="D86:E91" si="17">SUM(F86,H86,J86,L86)</f>
        <v>0.14929999999999999</v>
      </c>
      <c r="E86" s="148">
        <f t="shared" si="17"/>
        <v>0.14929999999999999</v>
      </c>
      <c r="F86" s="35">
        <v>0.14929999999999999</v>
      </c>
      <c r="G86" s="35">
        <v>0.14929999999999999</v>
      </c>
      <c r="H86" s="35">
        <v>0</v>
      </c>
      <c r="I86" s="35">
        <v>0</v>
      </c>
      <c r="J86" s="35">
        <v>0</v>
      </c>
      <c r="K86" s="35"/>
      <c r="L86" s="35">
        <v>0</v>
      </c>
      <c r="M86" s="35"/>
      <c r="N86" s="35">
        <f t="shared" ref="N86:N91" si="18">E86</f>
        <v>0.14929999999999999</v>
      </c>
      <c r="O86" s="35">
        <f t="shared" ref="O86:O91" si="19">K86</f>
        <v>0</v>
      </c>
      <c r="P86" s="117"/>
      <c r="Q86" s="117"/>
      <c r="R86" s="35">
        <f t="shared" si="14"/>
        <v>0</v>
      </c>
      <c r="S86" s="35">
        <f t="shared" si="15"/>
        <v>0</v>
      </c>
      <c r="T86" s="34">
        <f t="shared" ref="T86:T91" si="20">E86/(F86+H86+J86)-100%</f>
        <v>0</v>
      </c>
      <c r="U86" s="117"/>
      <c r="V86" s="117"/>
      <c r="W86" s="116"/>
    </row>
    <row r="87" spans="1:42">
      <c r="A87" s="119" t="s">
        <v>2106</v>
      </c>
      <c r="B87" s="120" t="s">
        <v>2105</v>
      </c>
      <c r="C87" s="113"/>
      <c r="D87" s="35">
        <f t="shared" si="17"/>
        <v>0.04</v>
      </c>
      <c r="E87" s="148">
        <f t="shared" si="17"/>
        <v>4.0065999999999997E-2</v>
      </c>
      <c r="F87" s="35">
        <v>0.04</v>
      </c>
      <c r="G87" s="35">
        <v>4.0065999999999997E-2</v>
      </c>
      <c r="H87" s="35">
        <v>0</v>
      </c>
      <c r="I87" s="35">
        <v>0</v>
      </c>
      <c r="J87" s="35">
        <v>0</v>
      </c>
      <c r="K87" s="35"/>
      <c r="L87" s="35">
        <v>0</v>
      </c>
      <c r="M87" s="35"/>
      <c r="N87" s="35">
        <f t="shared" si="18"/>
        <v>4.0065999999999997E-2</v>
      </c>
      <c r="O87" s="35">
        <f t="shared" si="19"/>
        <v>0</v>
      </c>
      <c r="P87" s="117"/>
      <c r="Q87" s="117"/>
      <c r="R87" s="35">
        <f t="shared" si="14"/>
        <v>-6.5999999999996617E-5</v>
      </c>
      <c r="S87" s="35">
        <f t="shared" si="15"/>
        <v>6.5999999999996617E-5</v>
      </c>
      <c r="T87" s="34">
        <f t="shared" si="20"/>
        <v>1.6499999999999293E-3</v>
      </c>
      <c r="U87" s="117"/>
      <c r="V87" s="117"/>
      <c r="W87" s="116"/>
    </row>
    <row r="88" spans="1:42" ht="37.5" customHeight="1">
      <c r="A88" s="119" t="s">
        <v>2104</v>
      </c>
      <c r="B88" s="120" t="s">
        <v>2103</v>
      </c>
      <c r="C88" s="113"/>
      <c r="D88" s="35">
        <f t="shared" si="17"/>
        <v>0.26500000000000001</v>
      </c>
      <c r="E88" s="148">
        <f t="shared" si="17"/>
        <v>0.290269</v>
      </c>
      <c r="F88" s="35">
        <v>0.02</v>
      </c>
      <c r="G88" s="35">
        <v>1.9810000000000001E-2</v>
      </c>
      <c r="H88" s="35">
        <v>0.19900000000000001</v>
      </c>
      <c r="I88" s="35">
        <v>0.19872000000000001</v>
      </c>
      <c r="J88" s="35">
        <v>0</v>
      </c>
      <c r="K88" s="35">
        <v>7.1738999999999997E-2</v>
      </c>
      <c r="L88" s="35">
        <v>4.5999999999999999E-2</v>
      </c>
      <c r="M88" s="35"/>
      <c r="N88" s="35">
        <f t="shared" si="18"/>
        <v>0.290269</v>
      </c>
      <c r="O88" s="35">
        <f t="shared" si="19"/>
        <v>7.1738999999999997E-2</v>
      </c>
      <c r="P88" s="117"/>
      <c r="Q88" s="117"/>
      <c r="R88" s="35">
        <f t="shared" si="14"/>
        <v>-2.5268999999999986E-2</v>
      </c>
      <c r="S88" s="35">
        <f t="shared" si="15"/>
        <v>7.1268999999999971E-2</v>
      </c>
      <c r="T88" s="34">
        <f t="shared" si="20"/>
        <v>0.32542922374429217</v>
      </c>
      <c r="U88" s="117"/>
      <c r="V88" s="35"/>
      <c r="W88" s="150"/>
    </row>
    <row r="89" spans="1:42" ht="31.2">
      <c r="A89" s="119" t="s">
        <v>2102</v>
      </c>
      <c r="B89" s="120" t="s">
        <v>2101</v>
      </c>
      <c r="C89" s="113"/>
      <c r="D89" s="35">
        <f t="shared" si="17"/>
        <v>0.25779999999999997</v>
      </c>
      <c r="E89" s="148">
        <f t="shared" si="17"/>
        <v>0.24779999999999999</v>
      </c>
      <c r="F89" s="35">
        <v>1.3299999999999999E-2</v>
      </c>
      <c r="G89" s="35">
        <v>1.3299999999999999E-2</v>
      </c>
      <c r="H89" s="35">
        <v>0.23119999999999999</v>
      </c>
      <c r="I89" s="35">
        <v>0.23119999999999999</v>
      </c>
      <c r="J89" s="35">
        <v>3.3E-3</v>
      </c>
      <c r="K89" s="35">
        <v>3.3E-3</v>
      </c>
      <c r="L89" s="35">
        <v>0.01</v>
      </c>
      <c r="M89" s="35"/>
      <c r="N89" s="35">
        <f t="shared" si="18"/>
        <v>0.24779999999999999</v>
      </c>
      <c r="O89" s="35">
        <f t="shared" si="19"/>
        <v>3.3E-3</v>
      </c>
      <c r="P89" s="117"/>
      <c r="Q89" s="117"/>
      <c r="R89" s="35">
        <f t="shared" si="14"/>
        <v>9.9999999999999811E-3</v>
      </c>
      <c r="S89" s="35">
        <f t="shared" si="15"/>
        <v>0</v>
      </c>
      <c r="T89" s="34">
        <f t="shared" si="20"/>
        <v>0</v>
      </c>
      <c r="U89" s="117"/>
      <c r="V89" s="117"/>
      <c r="W89" s="116"/>
    </row>
    <row r="90" spans="1:42">
      <c r="A90" s="119" t="s">
        <v>2100</v>
      </c>
      <c r="B90" s="120" t="s">
        <v>2099</v>
      </c>
      <c r="C90" s="113"/>
      <c r="D90" s="35">
        <f t="shared" si="17"/>
        <v>0.1135</v>
      </c>
      <c r="E90" s="148">
        <f t="shared" si="17"/>
        <v>0.1137</v>
      </c>
      <c r="F90" s="35">
        <v>0</v>
      </c>
      <c r="G90" s="35">
        <v>0</v>
      </c>
      <c r="H90" s="35">
        <v>0.11020000000000001</v>
      </c>
      <c r="I90" s="35">
        <v>0.1104</v>
      </c>
      <c r="J90" s="35">
        <v>3.3E-3</v>
      </c>
      <c r="K90" s="35">
        <v>3.3E-3</v>
      </c>
      <c r="L90" s="35">
        <v>0</v>
      </c>
      <c r="M90" s="35"/>
      <c r="N90" s="35">
        <f t="shared" si="18"/>
        <v>0.1137</v>
      </c>
      <c r="O90" s="35">
        <f t="shared" si="19"/>
        <v>3.3E-3</v>
      </c>
      <c r="P90" s="117"/>
      <c r="Q90" s="117"/>
      <c r="R90" s="35">
        <f t="shared" si="14"/>
        <v>-1.9999999999999185E-4</v>
      </c>
      <c r="S90" s="35">
        <f t="shared" si="15"/>
        <v>1.9999999999998925E-4</v>
      </c>
      <c r="T90" s="34">
        <f t="shared" si="20"/>
        <v>1.7621145374449032E-3</v>
      </c>
      <c r="U90" s="117"/>
      <c r="V90" s="117"/>
      <c r="W90" s="116"/>
    </row>
    <row r="91" spans="1:42">
      <c r="A91" s="119" t="s">
        <v>2098</v>
      </c>
      <c r="B91" s="120" t="s">
        <v>2097</v>
      </c>
      <c r="C91" s="113"/>
      <c r="D91" s="35">
        <f t="shared" si="17"/>
        <v>0.14549999999999999</v>
      </c>
      <c r="E91" s="148">
        <f t="shared" si="17"/>
        <v>0.14560000000000001</v>
      </c>
      <c r="F91" s="35">
        <v>0</v>
      </c>
      <c r="G91" s="35">
        <v>0</v>
      </c>
      <c r="H91" s="35">
        <v>0.14219999999999999</v>
      </c>
      <c r="I91" s="35">
        <v>0.14230000000000001</v>
      </c>
      <c r="J91" s="35">
        <v>3.3E-3</v>
      </c>
      <c r="K91" s="35">
        <v>3.3E-3</v>
      </c>
      <c r="L91" s="35">
        <v>0</v>
      </c>
      <c r="M91" s="35"/>
      <c r="N91" s="35">
        <f t="shared" si="18"/>
        <v>0.14560000000000001</v>
      </c>
      <c r="O91" s="35">
        <f t="shared" si="19"/>
        <v>3.3E-3</v>
      </c>
      <c r="P91" s="117"/>
      <c r="Q91" s="117"/>
      <c r="R91" s="35">
        <f t="shared" si="14"/>
        <v>-1.0000000000001674E-4</v>
      </c>
      <c r="S91" s="35">
        <f t="shared" si="15"/>
        <v>1.0000000000001414E-4</v>
      </c>
      <c r="T91" s="34">
        <f t="shared" si="20"/>
        <v>6.872852233679172E-4</v>
      </c>
      <c r="U91" s="117"/>
      <c r="V91" s="117"/>
      <c r="W91" s="116"/>
    </row>
    <row r="92" spans="1:42">
      <c r="A92" s="119" t="s">
        <v>2096</v>
      </c>
      <c r="B92" s="118" t="s">
        <v>2095</v>
      </c>
      <c r="C92" s="113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117"/>
      <c r="Q92" s="117"/>
      <c r="R92" s="35">
        <f t="shared" si="14"/>
        <v>0</v>
      </c>
      <c r="S92" s="35">
        <f t="shared" si="15"/>
        <v>0</v>
      </c>
      <c r="T92" s="34"/>
      <c r="U92" s="117"/>
      <c r="V92" s="117"/>
      <c r="W92" s="116"/>
    </row>
    <row r="93" spans="1:42" ht="68.25" customHeight="1">
      <c r="A93" s="119" t="s">
        <v>2094</v>
      </c>
      <c r="B93" s="120" t="s">
        <v>2093</v>
      </c>
      <c r="C93" s="113"/>
      <c r="D93" s="35">
        <f>SUM(F93,H93,J93,L93)</f>
        <v>9.5</v>
      </c>
      <c r="E93" s="153">
        <f>SUM(G93,I93,K93,M93)</f>
        <v>10.324</v>
      </c>
      <c r="F93" s="35">
        <v>0.3</v>
      </c>
      <c r="G93" s="35">
        <v>0.3</v>
      </c>
      <c r="H93" s="35">
        <v>2.1339999999999999</v>
      </c>
      <c r="I93" s="35">
        <v>2.1339999999999999</v>
      </c>
      <c r="J93" s="35">
        <v>7.0460000000000003</v>
      </c>
      <c r="K93" s="35">
        <v>7.89</v>
      </c>
      <c r="L93" s="35">
        <v>0.02</v>
      </c>
      <c r="M93" s="35"/>
      <c r="N93" s="35">
        <f>E93</f>
        <v>10.324</v>
      </c>
      <c r="O93" s="35">
        <f>K93</f>
        <v>7.89</v>
      </c>
      <c r="P93" s="117"/>
      <c r="Q93" s="117"/>
      <c r="R93" s="35">
        <f t="shared" si="14"/>
        <v>-0.82399999999999984</v>
      </c>
      <c r="S93" s="35">
        <f t="shared" si="15"/>
        <v>0.84399999999999853</v>
      </c>
      <c r="T93" s="34">
        <f>E93/(F93+H93+J93)-100%</f>
        <v>8.9029535864978859E-2</v>
      </c>
      <c r="U93" s="117"/>
      <c r="V93" s="35"/>
      <c r="W93" s="150"/>
    </row>
    <row r="94" spans="1:42" s="121" customFormat="1">
      <c r="A94" s="127" t="s">
        <v>488</v>
      </c>
      <c r="B94" s="123" t="s">
        <v>2092</v>
      </c>
      <c r="C94" s="126"/>
      <c r="D94" s="126">
        <f t="shared" ref="D94:M94" si="21">SUM(D96:D100,D102:D116,D118:D120,D122:D133,D135:D136,D138:D145,D147:D148)</f>
        <v>44.366687734155342</v>
      </c>
      <c r="E94" s="126">
        <f t="shared" si="21"/>
        <v>37.031377135355328</v>
      </c>
      <c r="F94" s="126">
        <f t="shared" si="21"/>
        <v>4.8976238675553301</v>
      </c>
      <c r="G94" s="126">
        <f t="shared" si="21"/>
        <v>4.8991499453553295</v>
      </c>
      <c r="H94" s="126">
        <f t="shared" si="21"/>
        <v>10.860295189999999</v>
      </c>
      <c r="I94" s="126">
        <f t="shared" si="21"/>
        <v>10.860295189999999</v>
      </c>
      <c r="J94" s="126">
        <f t="shared" si="21"/>
        <v>20.653768676599995</v>
      </c>
      <c r="K94" s="126">
        <f t="shared" si="21"/>
        <v>21.271931999999996</v>
      </c>
      <c r="L94" s="126">
        <f t="shared" si="21"/>
        <v>7.9549999999999992</v>
      </c>
      <c r="M94" s="126">
        <f t="shared" si="21"/>
        <v>0</v>
      </c>
      <c r="N94" s="125">
        <f>E94</f>
        <v>37.031377135355328</v>
      </c>
      <c r="O94" s="125">
        <f>K94</f>
        <v>21.271931999999996</v>
      </c>
      <c r="P94" s="123"/>
      <c r="Q94" s="123"/>
      <c r="R94" s="125">
        <f t="shared" si="14"/>
        <v>7.3353105988000138</v>
      </c>
      <c r="S94" s="125">
        <f t="shared" si="15"/>
        <v>0.61968940120000227</v>
      </c>
      <c r="T94" s="124">
        <f>E94/(F94+H94+J94)-100%</f>
        <v>1.7018969450809607E-2</v>
      </c>
      <c r="U94" s="123"/>
      <c r="V94" s="123"/>
      <c r="W94" s="122"/>
    </row>
    <row r="95" spans="1:42">
      <c r="A95" s="119"/>
      <c r="B95" s="118" t="s">
        <v>1706</v>
      </c>
      <c r="C95" s="11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117"/>
      <c r="Q95" s="117"/>
      <c r="R95" s="35">
        <f t="shared" si="14"/>
        <v>0</v>
      </c>
      <c r="S95" s="35">
        <f t="shared" si="15"/>
        <v>0</v>
      </c>
      <c r="T95" s="34"/>
      <c r="U95" s="117"/>
      <c r="V95" s="117"/>
      <c r="W95" s="116"/>
    </row>
    <row r="96" spans="1:42" ht="31.2">
      <c r="A96" s="119" t="s">
        <v>1514</v>
      </c>
      <c r="B96" s="120" t="s">
        <v>1805</v>
      </c>
      <c r="C96" s="113"/>
      <c r="D96" s="35">
        <f t="shared" ref="D96:E100" si="22">SUM(F96,H96,J96,L96)</f>
        <v>3.7062193670000001</v>
      </c>
      <c r="E96" s="35">
        <f t="shared" si="22"/>
        <v>3.7062193670000001</v>
      </c>
      <c r="F96" s="35">
        <v>3.7062193670000001</v>
      </c>
      <c r="G96" s="35">
        <v>3.7062193670000001</v>
      </c>
      <c r="H96" s="35"/>
      <c r="I96" s="35"/>
      <c r="J96" s="35"/>
      <c r="K96" s="35"/>
      <c r="L96" s="35"/>
      <c r="M96" s="35"/>
      <c r="N96" s="35">
        <f>E96</f>
        <v>3.7062193670000001</v>
      </c>
      <c r="O96" s="35">
        <f>K96</f>
        <v>0</v>
      </c>
      <c r="P96" s="117"/>
      <c r="Q96" s="117"/>
      <c r="R96" s="35">
        <f t="shared" si="14"/>
        <v>0</v>
      </c>
      <c r="S96" s="35">
        <f t="shared" si="15"/>
        <v>0</v>
      </c>
      <c r="T96" s="34">
        <f>E96/(F96+H96+J96)-100%</f>
        <v>0</v>
      </c>
      <c r="U96" s="117"/>
      <c r="V96" s="117"/>
      <c r="W96" s="116"/>
    </row>
    <row r="97" spans="1:42">
      <c r="A97" s="119" t="s">
        <v>1512</v>
      </c>
      <c r="B97" s="120" t="s">
        <v>2091</v>
      </c>
      <c r="C97" s="113"/>
      <c r="D97" s="35">
        <f t="shared" si="22"/>
        <v>0.436999996</v>
      </c>
      <c r="E97" s="35">
        <f t="shared" si="22"/>
        <v>0.436999996</v>
      </c>
      <c r="F97" s="35">
        <v>0.436999996</v>
      </c>
      <c r="G97" s="35">
        <v>0.436999996</v>
      </c>
      <c r="H97" s="35"/>
      <c r="I97" s="35"/>
      <c r="J97" s="35"/>
      <c r="K97" s="35"/>
      <c r="L97" s="35"/>
      <c r="M97" s="35"/>
      <c r="N97" s="35">
        <f>E97</f>
        <v>0.436999996</v>
      </c>
      <c r="O97" s="35">
        <f>K97</f>
        <v>0</v>
      </c>
      <c r="P97" s="117"/>
      <c r="Q97" s="117"/>
      <c r="R97" s="35">
        <f t="shared" si="14"/>
        <v>0</v>
      </c>
      <c r="S97" s="35">
        <f t="shared" si="15"/>
        <v>0</v>
      </c>
      <c r="T97" s="34">
        <f>E97/(F97+H97+J97)-100%</f>
        <v>0</v>
      </c>
      <c r="U97" s="117"/>
      <c r="V97" s="117"/>
      <c r="W97" s="116"/>
    </row>
    <row r="98" spans="1:42">
      <c r="A98" s="119" t="s">
        <v>1510</v>
      </c>
      <c r="B98" s="120" t="s">
        <v>1713</v>
      </c>
      <c r="C98" s="113"/>
      <c r="D98" s="35">
        <f t="shared" si="22"/>
        <v>0.410974618355329</v>
      </c>
      <c r="E98" s="35">
        <f t="shared" si="22"/>
        <v>0.410974618355329</v>
      </c>
      <c r="F98" s="35">
        <v>0.410974618355329</v>
      </c>
      <c r="G98" s="35">
        <v>0.410974618355329</v>
      </c>
      <c r="H98" s="35"/>
      <c r="I98" s="35"/>
      <c r="J98" s="35"/>
      <c r="K98" s="35"/>
      <c r="L98" s="35"/>
      <c r="M98" s="35"/>
      <c r="N98" s="35">
        <f>E98</f>
        <v>0.410974618355329</v>
      </c>
      <c r="O98" s="35">
        <f>K98</f>
        <v>0</v>
      </c>
      <c r="P98" s="117"/>
      <c r="Q98" s="117"/>
      <c r="R98" s="35">
        <f t="shared" si="14"/>
        <v>0</v>
      </c>
      <c r="S98" s="35">
        <f t="shared" si="15"/>
        <v>0</v>
      </c>
      <c r="T98" s="34">
        <f>E98/(F98+H98+J98)-100%</f>
        <v>0</v>
      </c>
      <c r="U98" s="117"/>
      <c r="V98" s="117"/>
      <c r="W98" s="116"/>
    </row>
    <row r="99" spans="1:42">
      <c r="A99" s="119" t="s">
        <v>1508</v>
      </c>
      <c r="B99" s="120" t="s">
        <v>2090</v>
      </c>
      <c r="C99" s="113"/>
      <c r="D99" s="35">
        <f t="shared" si="22"/>
        <v>0.81599999999999995</v>
      </c>
      <c r="E99" s="35">
        <f t="shared" si="22"/>
        <v>0</v>
      </c>
      <c r="F99" s="35"/>
      <c r="G99" s="35"/>
      <c r="H99" s="35"/>
      <c r="I99" s="35"/>
      <c r="J99" s="35"/>
      <c r="K99" s="35"/>
      <c r="L99" s="35">
        <v>0.81599999999999995</v>
      </c>
      <c r="M99" s="35"/>
      <c r="N99" s="35">
        <f>E99</f>
        <v>0</v>
      </c>
      <c r="O99" s="35">
        <f>K99</f>
        <v>0</v>
      </c>
      <c r="P99" s="117"/>
      <c r="Q99" s="117"/>
      <c r="R99" s="35">
        <f t="shared" si="14"/>
        <v>0.81599999999999995</v>
      </c>
      <c r="S99" s="35">
        <f t="shared" si="15"/>
        <v>0</v>
      </c>
      <c r="T99" s="34"/>
      <c r="U99" s="117"/>
      <c r="V99" s="117"/>
      <c r="W99" s="116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>
      <c r="A100" s="119" t="s">
        <v>1506</v>
      </c>
      <c r="B100" s="120" t="s">
        <v>2089</v>
      </c>
      <c r="C100" s="113"/>
      <c r="D100" s="35">
        <f t="shared" si="22"/>
        <v>1.1200000000000001</v>
      </c>
      <c r="E100" s="35">
        <f t="shared" si="22"/>
        <v>0</v>
      </c>
      <c r="F100" s="35"/>
      <c r="G100" s="35"/>
      <c r="H100" s="35"/>
      <c r="I100" s="35"/>
      <c r="J100" s="35"/>
      <c r="K100" s="35"/>
      <c r="L100" s="35">
        <v>1.1200000000000001</v>
      </c>
      <c r="M100" s="35"/>
      <c r="N100" s="35">
        <f>E100</f>
        <v>0</v>
      </c>
      <c r="O100" s="35">
        <f>K100</f>
        <v>0</v>
      </c>
      <c r="P100" s="117"/>
      <c r="Q100" s="117"/>
      <c r="R100" s="35">
        <f t="shared" si="14"/>
        <v>1.1200000000000001</v>
      </c>
      <c r="S100" s="35">
        <f t="shared" si="15"/>
        <v>0</v>
      </c>
      <c r="T100" s="34"/>
      <c r="U100" s="117"/>
      <c r="V100" s="117"/>
      <c r="W100" s="116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>
      <c r="A101" s="119"/>
      <c r="B101" s="118" t="s">
        <v>1874</v>
      </c>
      <c r="C101" s="11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117"/>
      <c r="Q101" s="117"/>
      <c r="R101" s="35">
        <f t="shared" si="14"/>
        <v>0</v>
      </c>
      <c r="S101" s="35">
        <f t="shared" si="15"/>
        <v>0</v>
      </c>
      <c r="T101" s="34"/>
      <c r="U101" s="117"/>
      <c r="V101" s="117"/>
      <c r="W101" s="116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>
      <c r="A102" s="128" t="s">
        <v>1504</v>
      </c>
      <c r="B102" s="120" t="s">
        <v>1989</v>
      </c>
      <c r="C102" s="113"/>
      <c r="D102" s="35">
        <f>SUM(F102,H102,J102,L102)</f>
        <v>5.3028489399999996</v>
      </c>
      <c r="E102" s="35">
        <f>SUM(G102,I102,K102,M102)</f>
        <v>5.4370000000000003</v>
      </c>
      <c r="F102" s="35"/>
      <c r="G102" s="35"/>
      <c r="H102" s="35"/>
      <c r="I102" s="35"/>
      <c r="J102" s="35">
        <v>5.3028489399999996</v>
      </c>
      <c r="K102" s="35">
        <v>5.4370000000000003</v>
      </c>
      <c r="L102" s="35"/>
      <c r="M102" s="35"/>
      <c r="N102" s="35">
        <f t="shared" ref="N102:N116" si="23">E102</f>
        <v>5.4370000000000003</v>
      </c>
      <c r="O102" s="35">
        <f t="shared" ref="O102:O116" si="24">K102</f>
        <v>5.4370000000000003</v>
      </c>
      <c r="P102" s="117"/>
      <c r="Q102" s="117"/>
      <c r="R102" s="35">
        <f t="shared" si="14"/>
        <v>-0.13415106000000065</v>
      </c>
      <c r="S102" s="35">
        <f t="shared" si="15"/>
        <v>0.13415106000000065</v>
      </c>
      <c r="T102" s="34">
        <f>E102/(F102+H102+J102)-100%</f>
        <v>2.5297922214620128E-2</v>
      </c>
      <c r="U102" s="117"/>
      <c r="V102" s="117"/>
      <c r="W102" s="116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>
      <c r="A103" s="128" t="s">
        <v>1502</v>
      </c>
      <c r="B103" s="120" t="s">
        <v>2088</v>
      </c>
      <c r="C103" s="113"/>
      <c r="D103" s="35">
        <f>SUM(F103,H103,J103,L103)</f>
        <v>7.3510685100000002</v>
      </c>
      <c r="E103" s="35">
        <f>SUM(G103,I103,K103,M103)</f>
        <v>7.6748000000000003</v>
      </c>
      <c r="F103" s="35"/>
      <c r="G103" s="35"/>
      <c r="H103" s="35"/>
      <c r="I103" s="35"/>
      <c r="J103" s="35">
        <v>7.3510685100000002</v>
      </c>
      <c r="K103" s="35">
        <v>7.6748000000000003</v>
      </c>
      <c r="L103" s="35"/>
      <c r="M103" s="35"/>
      <c r="N103" s="35">
        <f t="shared" si="23"/>
        <v>7.6748000000000003</v>
      </c>
      <c r="O103" s="35">
        <f t="shared" si="24"/>
        <v>7.6748000000000003</v>
      </c>
      <c r="P103" s="117"/>
      <c r="Q103" s="117"/>
      <c r="R103" s="35">
        <f t="shared" si="14"/>
        <v>-0.32373149000000012</v>
      </c>
      <c r="S103" s="35">
        <f t="shared" si="15"/>
        <v>0.32373149000000012</v>
      </c>
      <c r="T103" s="34">
        <f>E103/(F103+H103+J103)-100%</f>
        <v>4.4038698532004261E-2</v>
      </c>
      <c r="U103" s="117"/>
      <c r="V103" s="117"/>
      <c r="W103" s="116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>
      <c r="A104" s="128" t="s">
        <v>1500</v>
      </c>
      <c r="B104" s="120" t="s">
        <v>1744</v>
      </c>
      <c r="C104" s="11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>
        <f t="shared" si="23"/>
        <v>0</v>
      </c>
      <c r="O104" s="35">
        <f t="shared" si="24"/>
        <v>0</v>
      </c>
      <c r="P104" s="117"/>
      <c r="Q104" s="117"/>
      <c r="R104" s="35">
        <f t="shared" ref="R104:R135" si="25">D104-E104</f>
        <v>0</v>
      </c>
      <c r="S104" s="35">
        <f t="shared" ref="S104:S135" si="26">E104-F104-H104-J104</f>
        <v>0</v>
      </c>
      <c r="T104" s="34"/>
      <c r="U104" s="117"/>
      <c r="V104" s="117"/>
      <c r="W104" s="116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>
      <c r="A105" s="128" t="s">
        <v>1498</v>
      </c>
      <c r="B105" s="120" t="s">
        <v>2087</v>
      </c>
      <c r="C105" s="113"/>
      <c r="D105" s="35">
        <f t="shared" ref="D105:D116" si="27">SUM(F105,H105,J105,L105)</f>
        <v>0.323743</v>
      </c>
      <c r="E105" s="35">
        <f t="shared" ref="E105:E116" si="28">SUM(G105,I105,K105,M105)</f>
        <v>0.323743</v>
      </c>
      <c r="F105" s="35"/>
      <c r="G105" s="35"/>
      <c r="H105" s="35">
        <v>0.323743</v>
      </c>
      <c r="I105" s="35">
        <v>0.323743</v>
      </c>
      <c r="J105" s="35"/>
      <c r="K105" s="35"/>
      <c r="L105" s="35"/>
      <c r="M105" s="35"/>
      <c r="N105" s="35">
        <f t="shared" si="23"/>
        <v>0.323743</v>
      </c>
      <c r="O105" s="35">
        <f t="shared" si="24"/>
        <v>0</v>
      </c>
      <c r="P105" s="117"/>
      <c r="Q105" s="117"/>
      <c r="R105" s="35">
        <f t="shared" si="25"/>
        <v>0</v>
      </c>
      <c r="S105" s="35">
        <f t="shared" si="26"/>
        <v>0</v>
      </c>
      <c r="T105" s="34">
        <f t="shared" ref="T105:T114" si="29">E105/(F105+H105+J105)-100%</f>
        <v>0</v>
      </c>
      <c r="U105" s="117"/>
      <c r="V105" s="117"/>
      <c r="W105" s="116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>
      <c r="A106" s="128" t="s">
        <v>1496</v>
      </c>
      <c r="B106" s="120" t="s">
        <v>2086</v>
      </c>
      <c r="C106" s="113"/>
      <c r="D106" s="35">
        <f t="shared" si="27"/>
        <v>0.32600000000000001</v>
      </c>
      <c r="E106" s="35">
        <f t="shared" si="28"/>
        <v>0.32600000000000001</v>
      </c>
      <c r="F106" s="35"/>
      <c r="G106" s="35"/>
      <c r="H106" s="35">
        <v>0.32600000000000001</v>
      </c>
      <c r="I106" s="35">
        <v>0.32600000000000001</v>
      </c>
      <c r="J106" s="35"/>
      <c r="K106" s="35"/>
      <c r="L106" s="35"/>
      <c r="M106" s="35"/>
      <c r="N106" s="35">
        <f t="shared" si="23"/>
        <v>0.32600000000000001</v>
      </c>
      <c r="O106" s="35">
        <f t="shared" si="24"/>
        <v>0</v>
      </c>
      <c r="P106" s="117"/>
      <c r="Q106" s="117"/>
      <c r="R106" s="35">
        <f t="shared" si="25"/>
        <v>0</v>
      </c>
      <c r="S106" s="35">
        <f t="shared" si="26"/>
        <v>0</v>
      </c>
      <c r="T106" s="34">
        <f t="shared" si="29"/>
        <v>0</v>
      </c>
      <c r="U106" s="117"/>
      <c r="V106" s="117"/>
      <c r="W106" s="11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>
      <c r="A107" s="128" t="s">
        <v>1494</v>
      </c>
      <c r="B107" s="120" t="s">
        <v>2085</v>
      </c>
      <c r="C107" s="113"/>
      <c r="D107" s="35">
        <f t="shared" si="27"/>
        <v>0.32319999999999999</v>
      </c>
      <c r="E107" s="35">
        <f t="shared" si="28"/>
        <v>0.32319999999999999</v>
      </c>
      <c r="F107" s="35"/>
      <c r="G107" s="35"/>
      <c r="H107" s="35">
        <v>0.32319999999999999</v>
      </c>
      <c r="I107" s="35">
        <v>0.32319999999999999</v>
      </c>
      <c r="J107" s="35"/>
      <c r="K107" s="35"/>
      <c r="L107" s="35"/>
      <c r="M107" s="35"/>
      <c r="N107" s="35">
        <f t="shared" si="23"/>
        <v>0.32319999999999999</v>
      </c>
      <c r="O107" s="35">
        <f t="shared" si="24"/>
        <v>0</v>
      </c>
      <c r="P107" s="117"/>
      <c r="Q107" s="117"/>
      <c r="R107" s="35">
        <f t="shared" si="25"/>
        <v>0</v>
      </c>
      <c r="S107" s="35">
        <f t="shared" si="26"/>
        <v>0</v>
      </c>
      <c r="T107" s="34">
        <f t="shared" si="29"/>
        <v>0</v>
      </c>
      <c r="U107" s="117"/>
      <c r="V107" s="117"/>
      <c r="W107" s="116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>
      <c r="A108" s="128" t="s">
        <v>1492</v>
      </c>
      <c r="B108" s="120" t="s">
        <v>2084</v>
      </c>
      <c r="C108" s="113"/>
      <c r="D108" s="35">
        <f t="shared" si="27"/>
        <v>0.32700000000000001</v>
      </c>
      <c r="E108" s="35">
        <f t="shared" si="28"/>
        <v>0.32700000000000001</v>
      </c>
      <c r="F108" s="35"/>
      <c r="G108" s="35"/>
      <c r="H108" s="35">
        <v>0.32700000000000001</v>
      </c>
      <c r="I108" s="35">
        <v>0.32700000000000001</v>
      </c>
      <c r="J108" s="35"/>
      <c r="K108" s="35"/>
      <c r="L108" s="35"/>
      <c r="M108" s="35"/>
      <c r="N108" s="35">
        <f t="shared" si="23"/>
        <v>0.32700000000000001</v>
      </c>
      <c r="O108" s="35">
        <f t="shared" si="24"/>
        <v>0</v>
      </c>
      <c r="P108" s="117"/>
      <c r="Q108" s="117"/>
      <c r="R108" s="35">
        <f t="shared" si="25"/>
        <v>0</v>
      </c>
      <c r="S108" s="35">
        <f t="shared" si="26"/>
        <v>0</v>
      </c>
      <c r="T108" s="34">
        <f t="shared" si="29"/>
        <v>0</v>
      </c>
      <c r="U108" s="117"/>
      <c r="V108" s="117"/>
      <c r="W108" s="116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>
      <c r="A109" s="128" t="s">
        <v>1490</v>
      </c>
      <c r="B109" s="120" t="s">
        <v>2083</v>
      </c>
      <c r="C109" s="113"/>
      <c r="D109" s="35">
        <f t="shared" si="27"/>
        <v>0.32877099999999998</v>
      </c>
      <c r="E109" s="35">
        <f t="shared" si="28"/>
        <v>0.32877099999999998</v>
      </c>
      <c r="F109" s="35"/>
      <c r="G109" s="35"/>
      <c r="H109" s="35">
        <v>0.32877099999999998</v>
      </c>
      <c r="I109" s="35">
        <v>0.32877099999999998</v>
      </c>
      <c r="J109" s="35"/>
      <c r="K109" s="35"/>
      <c r="L109" s="35"/>
      <c r="M109" s="35"/>
      <c r="N109" s="35">
        <f t="shared" si="23"/>
        <v>0.32877099999999998</v>
      </c>
      <c r="O109" s="35">
        <f t="shared" si="24"/>
        <v>0</v>
      </c>
      <c r="P109" s="117"/>
      <c r="Q109" s="117"/>
      <c r="R109" s="35">
        <f t="shared" si="25"/>
        <v>0</v>
      </c>
      <c r="S109" s="35">
        <f t="shared" si="26"/>
        <v>0</v>
      </c>
      <c r="T109" s="34">
        <f t="shared" si="29"/>
        <v>0</v>
      </c>
      <c r="U109" s="117"/>
      <c r="V109" s="117"/>
      <c r="W109" s="116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>
      <c r="A110" s="128" t="s">
        <v>1488</v>
      </c>
      <c r="B110" s="120" t="s">
        <v>2082</v>
      </c>
      <c r="C110" s="113"/>
      <c r="D110" s="35">
        <f t="shared" si="27"/>
        <v>0.32261270959999999</v>
      </c>
      <c r="E110" s="35">
        <f t="shared" si="28"/>
        <v>0.32468000000000002</v>
      </c>
      <c r="F110" s="35"/>
      <c r="G110" s="35"/>
      <c r="H110" s="35"/>
      <c r="I110" s="35"/>
      <c r="J110" s="35">
        <v>0.32261270959999999</v>
      </c>
      <c r="K110" s="35">
        <v>0.32468000000000002</v>
      </c>
      <c r="L110" s="35"/>
      <c r="M110" s="35"/>
      <c r="N110" s="35">
        <f t="shared" si="23"/>
        <v>0.32468000000000002</v>
      </c>
      <c r="O110" s="35">
        <f t="shared" si="24"/>
        <v>0.32468000000000002</v>
      </c>
      <c r="P110" s="117"/>
      <c r="Q110" s="117"/>
      <c r="R110" s="35">
        <f t="shared" si="25"/>
        <v>-2.0672904000000325E-3</v>
      </c>
      <c r="S110" s="35">
        <f t="shared" si="26"/>
        <v>2.0672904000000325E-3</v>
      </c>
      <c r="T110" s="34">
        <f t="shared" si="29"/>
        <v>6.4079632899869399E-3</v>
      </c>
      <c r="U110" s="117"/>
      <c r="V110" s="117"/>
      <c r="W110" s="116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>
      <c r="A111" s="128" t="s">
        <v>1486</v>
      </c>
      <c r="B111" s="120" t="s">
        <v>2081</v>
      </c>
      <c r="C111" s="113"/>
      <c r="D111" s="35">
        <f t="shared" si="27"/>
        <v>0.32717600000000002</v>
      </c>
      <c r="E111" s="35">
        <f t="shared" si="28"/>
        <v>0.32717600000000002</v>
      </c>
      <c r="F111" s="35"/>
      <c r="G111" s="35"/>
      <c r="H111" s="35">
        <v>0.32717600000000002</v>
      </c>
      <c r="I111" s="35">
        <v>0.32717600000000002</v>
      </c>
      <c r="J111" s="35"/>
      <c r="K111" s="35"/>
      <c r="L111" s="35"/>
      <c r="M111" s="35"/>
      <c r="N111" s="35">
        <f t="shared" si="23"/>
        <v>0.32717600000000002</v>
      </c>
      <c r="O111" s="35">
        <f t="shared" si="24"/>
        <v>0</v>
      </c>
      <c r="P111" s="117"/>
      <c r="Q111" s="117"/>
      <c r="R111" s="35">
        <f t="shared" si="25"/>
        <v>0</v>
      </c>
      <c r="S111" s="35">
        <f t="shared" si="26"/>
        <v>0</v>
      </c>
      <c r="T111" s="34">
        <f t="shared" si="29"/>
        <v>0</v>
      </c>
      <c r="U111" s="117"/>
      <c r="V111" s="117"/>
      <c r="W111" s="116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31.2">
      <c r="A112" s="128" t="s">
        <v>1484</v>
      </c>
      <c r="B112" s="120" t="s">
        <v>2080</v>
      </c>
      <c r="C112" s="113"/>
      <c r="D112" s="35">
        <f t="shared" si="27"/>
        <v>0.132413</v>
      </c>
      <c r="E112" s="35">
        <f t="shared" si="28"/>
        <v>0.132413</v>
      </c>
      <c r="F112" s="35"/>
      <c r="G112" s="35"/>
      <c r="H112" s="35">
        <v>0.132413</v>
      </c>
      <c r="I112" s="35">
        <v>0.132413</v>
      </c>
      <c r="J112" s="35"/>
      <c r="K112" s="35"/>
      <c r="L112" s="35"/>
      <c r="M112" s="35"/>
      <c r="N112" s="35">
        <f t="shared" si="23"/>
        <v>0.132413</v>
      </c>
      <c r="O112" s="35">
        <f t="shared" si="24"/>
        <v>0</v>
      </c>
      <c r="P112" s="117"/>
      <c r="Q112" s="117"/>
      <c r="R112" s="35">
        <f t="shared" si="25"/>
        <v>0</v>
      </c>
      <c r="S112" s="35">
        <f t="shared" si="26"/>
        <v>0</v>
      </c>
      <c r="T112" s="34">
        <f t="shared" si="29"/>
        <v>0</v>
      </c>
      <c r="U112" s="117"/>
      <c r="V112" s="117"/>
      <c r="W112" s="116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31.2">
      <c r="A113" s="128" t="s">
        <v>1482</v>
      </c>
      <c r="B113" s="120" t="s">
        <v>2079</v>
      </c>
      <c r="C113" s="113"/>
      <c r="D113" s="35">
        <f t="shared" si="27"/>
        <v>0.10233</v>
      </c>
      <c r="E113" s="35">
        <f t="shared" si="28"/>
        <v>0.10233</v>
      </c>
      <c r="F113" s="35"/>
      <c r="G113" s="35"/>
      <c r="H113" s="35">
        <v>0.10233</v>
      </c>
      <c r="I113" s="35">
        <v>0.10233</v>
      </c>
      <c r="J113" s="35"/>
      <c r="K113" s="35"/>
      <c r="L113" s="35"/>
      <c r="M113" s="35"/>
      <c r="N113" s="35">
        <f t="shared" si="23"/>
        <v>0.10233</v>
      </c>
      <c r="O113" s="35">
        <f t="shared" si="24"/>
        <v>0</v>
      </c>
      <c r="P113" s="117"/>
      <c r="Q113" s="117"/>
      <c r="R113" s="35">
        <f t="shared" si="25"/>
        <v>0</v>
      </c>
      <c r="S113" s="35">
        <f t="shared" si="26"/>
        <v>0</v>
      </c>
      <c r="T113" s="34">
        <f t="shared" si="29"/>
        <v>0</v>
      </c>
      <c r="U113" s="117"/>
      <c r="V113" s="117"/>
      <c r="W113" s="116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31.2">
      <c r="A114" s="128" t="s">
        <v>1480</v>
      </c>
      <c r="B114" s="120" t="s">
        <v>2078</v>
      </c>
      <c r="C114" s="113"/>
      <c r="D114" s="35">
        <f t="shared" si="27"/>
        <v>8.2452999999999999E-2</v>
      </c>
      <c r="E114" s="35">
        <f t="shared" si="28"/>
        <v>8.2452999999999999E-2</v>
      </c>
      <c r="F114" s="35"/>
      <c r="G114" s="35"/>
      <c r="H114" s="35">
        <v>8.2452999999999999E-2</v>
      </c>
      <c r="I114" s="35">
        <v>8.2452999999999999E-2</v>
      </c>
      <c r="J114" s="35"/>
      <c r="K114" s="35"/>
      <c r="L114" s="35"/>
      <c r="M114" s="35"/>
      <c r="N114" s="35">
        <f t="shared" si="23"/>
        <v>8.2452999999999999E-2</v>
      </c>
      <c r="O114" s="35">
        <f t="shared" si="24"/>
        <v>0</v>
      </c>
      <c r="P114" s="117"/>
      <c r="Q114" s="117"/>
      <c r="R114" s="35">
        <f t="shared" si="25"/>
        <v>0</v>
      </c>
      <c r="S114" s="35">
        <f t="shared" si="26"/>
        <v>0</v>
      </c>
      <c r="T114" s="34">
        <f t="shared" si="29"/>
        <v>0</v>
      </c>
      <c r="U114" s="117"/>
      <c r="V114" s="117"/>
      <c r="W114" s="116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31.2">
      <c r="A115" s="128" t="s">
        <v>1478</v>
      </c>
      <c r="B115" s="120" t="s">
        <v>2077</v>
      </c>
      <c r="C115" s="113"/>
      <c r="D115" s="35">
        <f t="shared" si="27"/>
        <v>0.18</v>
      </c>
      <c r="E115" s="35">
        <f t="shared" si="28"/>
        <v>0</v>
      </c>
      <c r="F115" s="35"/>
      <c r="G115" s="35"/>
      <c r="H115" s="35"/>
      <c r="I115" s="35"/>
      <c r="J115" s="35"/>
      <c r="K115" s="35"/>
      <c r="L115" s="35">
        <v>0.18</v>
      </c>
      <c r="M115" s="35"/>
      <c r="N115" s="35">
        <f t="shared" si="23"/>
        <v>0</v>
      </c>
      <c r="O115" s="35">
        <f t="shared" si="24"/>
        <v>0</v>
      </c>
      <c r="P115" s="117"/>
      <c r="Q115" s="117"/>
      <c r="R115" s="35">
        <f t="shared" si="25"/>
        <v>0.18</v>
      </c>
      <c r="S115" s="35">
        <f t="shared" si="26"/>
        <v>0</v>
      </c>
      <c r="T115" s="34"/>
      <c r="U115" s="117"/>
      <c r="V115" s="117"/>
      <c r="W115" s="116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>
      <c r="A116" s="128" t="s">
        <v>1476</v>
      </c>
      <c r="B116" s="120" t="s">
        <v>2076</v>
      </c>
      <c r="C116" s="113"/>
      <c r="D116" s="35">
        <f t="shared" si="27"/>
        <v>0.05</v>
      </c>
      <c r="E116" s="35">
        <f t="shared" si="28"/>
        <v>0</v>
      </c>
      <c r="F116" s="35"/>
      <c r="G116" s="35"/>
      <c r="H116" s="35"/>
      <c r="I116" s="35"/>
      <c r="J116" s="35"/>
      <c r="K116" s="35"/>
      <c r="L116" s="35">
        <v>0.05</v>
      </c>
      <c r="M116" s="35"/>
      <c r="N116" s="35">
        <f t="shared" si="23"/>
        <v>0</v>
      </c>
      <c r="O116" s="35">
        <f t="shared" si="24"/>
        <v>0</v>
      </c>
      <c r="P116" s="117"/>
      <c r="Q116" s="117"/>
      <c r="R116" s="35">
        <f t="shared" si="25"/>
        <v>0.05</v>
      </c>
      <c r="S116" s="35">
        <f t="shared" si="26"/>
        <v>0</v>
      </c>
      <c r="T116" s="34"/>
      <c r="U116" s="117"/>
      <c r="V116" s="117"/>
      <c r="W116" s="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>
      <c r="A117" s="128"/>
      <c r="B117" s="118" t="s">
        <v>1657</v>
      </c>
      <c r="C117" s="11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117"/>
      <c r="Q117" s="117"/>
      <c r="R117" s="35">
        <f t="shared" si="25"/>
        <v>0</v>
      </c>
      <c r="S117" s="35">
        <f t="shared" si="26"/>
        <v>0</v>
      </c>
      <c r="T117" s="34"/>
      <c r="U117" s="117"/>
      <c r="V117" s="117"/>
      <c r="W117" s="116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>
      <c r="A118" s="128" t="s">
        <v>1474</v>
      </c>
      <c r="B118" s="120" t="s">
        <v>2075</v>
      </c>
      <c r="C118" s="113"/>
      <c r="D118" s="35">
        <f t="shared" ref="D118:E120" si="30">SUM(F118,H118,J118,L118)</f>
        <v>0.15</v>
      </c>
      <c r="E118" s="35">
        <f t="shared" si="30"/>
        <v>0.15</v>
      </c>
      <c r="F118" s="35"/>
      <c r="G118" s="35"/>
      <c r="H118" s="35">
        <v>0.15</v>
      </c>
      <c r="I118" s="35">
        <v>0.15</v>
      </c>
      <c r="J118" s="35"/>
      <c r="K118" s="35"/>
      <c r="L118" s="35"/>
      <c r="M118" s="35"/>
      <c r="N118" s="35">
        <f>E118</f>
        <v>0.15</v>
      </c>
      <c r="O118" s="35">
        <f>K118</f>
        <v>0</v>
      </c>
      <c r="P118" s="117"/>
      <c r="Q118" s="117"/>
      <c r="R118" s="35">
        <f t="shared" si="25"/>
        <v>0</v>
      </c>
      <c r="S118" s="35">
        <f t="shared" si="26"/>
        <v>0</v>
      </c>
      <c r="T118" s="34">
        <f>E118/(F118+H118+J118)-100%</f>
        <v>0</v>
      </c>
      <c r="U118" s="117"/>
      <c r="V118" s="117"/>
      <c r="W118" s="116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31.2">
      <c r="A119" s="128" t="s">
        <v>1472</v>
      </c>
      <c r="B119" s="120" t="s">
        <v>2074</v>
      </c>
      <c r="C119" s="113"/>
      <c r="D119" s="35">
        <f t="shared" si="30"/>
        <v>0.15499996999999999</v>
      </c>
      <c r="E119" s="35">
        <f t="shared" si="30"/>
        <v>0.15499996999999999</v>
      </c>
      <c r="F119" s="35">
        <v>0.15499996999999999</v>
      </c>
      <c r="G119" s="35">
        <v>0.15499996999999999</v>
      </c>
      <c r="H119" s="35"/>
      <c r="I119" s="35"/>
      <c r="J119" s="35"/>
      <c r="K119" s="35"/>
      <c r="L119" s="35"/>
      <c r="M119" s="35"/>
      <c r="N119" s="35">
        <f>E119</f>
        <v>0.15499996999999999</v>
      </c>
      <c r="O119" s="35">
        <f>K119</f>
        <v>0</v>
      </c>
      <c r="P119" s="117"/>
      <c r="Q119" s="117"/>
      <c r="R119" s="35">
        <f t="shared" si="25"/>
        <v>0</v>
      </c>
      <c r="S119" s="35">
        <f t="shared" si="26"/>
        <v>0</v>
      </c>
      <c r="T119" s="34">
        <f>E119/(F119+H119+J119)-100%</f>
        <v>0</v>
      </c>
      <c r="U119" s="117"/>
      <c r="V119" s="117"/>
      <c r="W119" s="116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>
      <c r="A120" s="128" t="s">
        <v>2073</v>
      </c>
      <c r="B120" s="120" t="s">
        <v>2072</v>
      </c>
      <c r="C120" s="113"/>
      <c r="D120" s="35">
        <f t="shared" si="30"/>
        <v>4.9679993999999998E-2</v>
      </c>
      <c r="E120" s="35">
        <f t="shared" si="30"/>
        <v>4.9679993999999998E-2</v>
      </c>
      <c r="F120" s="35">
        <v>4.9679993999999998E-2</v>
      </c>
      <c r="G120" s="35">
        <v>4.9679993999999998E-2</v>
      </c>
      <c r="H120" s="35"/>
      <c r="I120" s="35"/>
      <c r="J120" s="35"/>
      <c r="K120" s="35"/>
      <c r="L120" s="35"/>
      <c r="M120" s="35"/>
      <c r="N120" s="35">
        <f>E120</f>
        <v>4.9679993999999998E-2</v>
      </c>
      <c r="O120" s="35">
        <f>K120</f>
        <v>0</v>
      </c>
      <c r="P120" s="117"/>
      <c r="Q120" s="117"/>
      <c r="R120" s="35">
        <f t="shared" si="25"/>
        <v>0</v>
      </c>
      <c r="S120" s="35">
        <f t="shared" si="26"/>
        <v>0</v>
      </c>
      <c r="T120" s="34">
        <f>E120/(F120+H120+J120)-100%</f>
        <v>0</v>
      </c>
      <c r="U120" s="117"/>
      <c r="V120" s="117"/>
      <c r="W120" s="116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>
      <c r="A121" s="128"/>
      <c r="B121" s="118" t="s">
        <v>2071</v>
      </c>
      <c r="C121" s="11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117"/>
      <c r="Q121" s="117"/>
      <c r="R121" s="35">
        <f t="shared" si="25"/>
        <v>0</v>
      </c>
      <c r="S121" s="35">
        <f t="shared" si="26"/>
        <v>0</v>
      </c>
      <c r="T121" s="34"/>
      <c r="U121" s="117"/>
      <c r="V121" s="117"/>
      <c r="W121" s="116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>
      <c r="A122" s="128" t="s">
        <v>2070</v>
      </c>
      <c r="B122" s="120" t="s">
        <v>2069</v>
      </c>
      <c r="C122" s="113"/>
      <c r="D122" s="35">
        <f t="shared" ref="D122:D133" si="31">SUM(F122,H122,J122,L122)</f>
        <v>0.62284411000000006</v>
      </c>
      <c r="E122" s="35">
        <f t="shared" ref="E122:E133" si="32">SUM(G122,I122,K122,M122)</f>
        <v>0.67313000000000001</v>
      </c>
      <c r="F122" s="35"/>
      <c r="G122" s="35"/>
      <c r="H122" s="35"/>
      <c r="I122" s="35"/>
      <c r="J122" s="35">
        <v>0.61084411000000005</v>
      </c>
      <c r="K122" s="35">
        <v>0.67313000000000001</v>
      </c>
      <c r="L122" s="35">
        <v>1.2E-2</v>
      </c>
      <c r="M122" s="35"/>
      <c r="N122" s="35">
        <f t="shared" ref="N122:N133" si="33">E122</f>
        <v>0.67313000000000001</v>
      </c>
      <c r="O122" s="35">
        <f t="shared" ref="O122:O133" si="34">K122</f>
        <v>0.67313000000000001</v>
      </c>
      <c r="P122" s="117"/>
      <c r="Q122" s="117"/>
      <c r="R122" s="35">
        <f t="shared" si="25"/>
        <v>-5.0285889999999944E-2</v>
      </c>
      <c r="S122" s="35">
        <f t="shared" si="26"/>
        <v>6.2285889999999955E-2</v>
      </c>
      <c r="T122" s="34">
        <f t="shared" ref="T122:T133" si="35">E122/(F122+H122+J122)-100%</f>
        <v>0.10196691591247387</v>
      </c>
      <c r="U122" s="117"/>
      <c r="V122" s="117"/>
      <c r="W122" s="116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>
      <c r="A123" s="128" t="s">
        <v>2068</v>
      </c>
      <c r="B123" s="120" t="s">
        <v>2067</v>
      </c>
      <c r="C123" s="113"/>
      <c r="D123" s="35">
        <f t="shared" si="31"/>
        <v>0.62322792039999997</v>
      </c>
      <c r="E123" s="35">
        <f t="shared" si="32"/>
        <v>0.62358999999999998</v>
      </c>
      <c r="F123" s="35"/>
      <c r="G123" s="35"/>
      <c r="H123" s="35"/>
      <c r="I123" s="35"/>
      <c r="J123" s="35">
        <v>0.61122792039999996</v>
      </c>
      <c r="K123" s="35">
        <v>0.62358999999999998</v>
      </c>
      <c r="L123" s="35">
        <v>1.2E-2</v>
      </c>
      <c r="M123" s="35"/>
      <c r="N123" s="35">
        <f t="shared" si="33"/>
        <v>0.62358999999999998</v>
      </c>
      <c r="O123" s="35">
        <f t="shared" si="34"/>
        <v>0.62358999999999998</v>
      </c>
      <c r="P123" s="117"/>
      <c r="Q123" s="117"/>
      <c r="R123" s="35">
        <f t="shared" si="25"/>
        <v>-3.6207960000000927E-4</v>
      </c>
      <c r="S123" s="35">
        <f t="shared" si="26"/>
        <v>1.236207960000002E-2</v>
      </c>
      <c r="T123" s="34">
        <f t="shared" si="35"/>
        <v>2.0224991672353587E-2</v>
      </c>
      <c r="U123" s="117"/>
      <c r="V123" s="117"/>
      <c r="W123" s="116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>
      <c r="A124" s="128" t="s">
        <v>2066</v>
      </c>
      <c r="B124" s="120" t="s">
        <v>2065</v>
      </c>
      <c r="C124" s="113"/>
      <c r="D124" s="35">
        <f t="shared" si="31"/>
        <v>0.67002637259999998</v>
      </c>
      <c r="E124" s="35">
        <f t="shared" si="32"/>
        <v>0.62378</v>
      </c>
      <c r="F124" s="35"/>
      <c r="G124" s="35"/>
      <c r="H124" s="35"/>
      <c r="I124" s="35"/>
      <c r="J124" s="35">
        <v>0.65802637259999996</v>
      </c>
      <c r="K124" s="35">
        <v>0.62378</v>
      </c>
      <c r="L124" s="35">
        <v>1.2E-2</v>
      </c>
      <c r="M124" s="35"/>
      <c r="N124" s="35">
        <f t="shared" si="33"/>
        <v>0.62378</v>
      </c>
      <c r="O124" s="35">
        <f t="shared" si="34"/>
        <v>0.62378</v>
      </c>
      <c r="P124" s="117"/>
      <c r="Q124" s="117"/>
      <c r="R124" s="35">
        <f t="shared" si="25"/>
        <v>4.6246372599999974E-2</v>
      </c>
      <c r="S124" s="35">
        <f t="shared" si="26"/>
        <v>-3.4246372599999964E-2</v>
      </c>
      <c r="T124" s="34">
        <f t="shared" si="35"/>
        <v>-5.2044073043281514E-2</v>
      </c>
      <c r="U124" s="117"/>
      <c r="V124" s="117"/>
      <c r="W124" s="116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>
      <c r="A125" s="128" t="s">
        <v>2064</v>
      </c>
      <c r="B125" s="120" t="s">
        <v>2063</v>
      </c>
      <c r="C125" s="113"/>
      <c r="D125" s="35">
        <f t="shared" si="31"/>
        <v>0.62773900000000005</v>
      </c>
      <c r="E125" s="35">
        <f t="shared" si="32"/>
        <v>0.62715900000000002</v>
      </c>
      <c r="F125" s="35"/>
      <c r="G125" s="35"/>
      <c r="H125" s="35">
        <v>0.61573900000000004</v>
      </c>
      <c r="I125" s="35">
        <v>0.61573900000000004</v>
      </c>
      <c r="J125" s="35"/>
      <c r="K125" s="35">
        <v>1.142E-2</v>
      </c>
      <c r="L125" s="35">
        <v>1.2E-2</v>
      </c>
      <c r="M125" s="35"/>
      <c r="N125" s="35">
        <f t="shared" si="33"/>
        <v>0.62715900000000002</v>
      </c>
      <c r="O125" s="35">
        <f t="shared" si="34"/>
        <v>1.142E-2</v>
      </c>
      <c r="P125" s="117"/>
      <c r="Q125" s="117"/>
      <c r="R125" s="35">
        <f t="shared" si="25"/>
        <v>5.8000000000002494E-4</v>
      </c>
      <c r="S125" s="35">
        <f t="shared" si="26"/>
        <v>1.1419999999999986E-2</v>
      </c>
      <c r="T125" s="34">
        <f t="shared" si="35"/>
        <v>1.8546819350406585E-2</v>
      </c>
      <c r="U125" s="117"/>
      <c r="V125" s="117"/>
      <c r="W125" s="116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>
      <c r="A126" s="128" t="s">
        <v>2062</v>
      </c>
      <c r="B126" s="120" t="s">
        <v>2061</v>
      </c>
      <c r="C126" s="113"/>
      <c r="D126" s="35">
        <f t="shared" si="31"/>
        <v>0.59421400000000002</v>
      </c>
      <c r="E126" s="35">
        <f t="shared" si="32"/>
        <v>0.59349399999999997</v>
      </c>
      <c r="F126" s="35"/>
      <c r="G126" s="35"/>
      <c r="H126" s="35">
        <v>0.58221400000000001</v>
      </c>
      <c r="I126" s="35">
        <v>0.58221400000000001</v>
      </c>
      <c r="J126" s="35"/>
      <c r="K126" s="35">
        <v>1.128E-2</v>
      </c>
      <c r="L126" s="35">
        <v>1.2E-2</v>
      </c>
      <c r="M126" s="35"/>
      <c r="N126" s="35">
        <f t="shared" si="33"/>
        <v>0.59349399999999997</v>
      </c>
      <c r="O126" s="35">
        <f t="shared" si="34"/>
        <v>1.128E-2</v>
      </c>
      <c r="P126" s="117"/>
      <c r="Q126" s="117"/>
      <c r="R126" s="35">
        <f t="shared" si="25"/>
        <v>7.2000000000005393E-4</v>
      </c>
      <c r="S126" s="35">
        <f t="shared" si="26"/>
        <v>1.1279999999999957E-2</v>
      </c>
      <c r="T126" s="34">
        <f t="shared" si="35"/>
        <v>1.9374319408327345E-2</v>
      </c>
      <c r="U126" s="117"/>
      <c r="V126" s="117"/>
      <c r="W126" s="11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31.2">
      <c r="A127" s="128" t="s">
        <v>2060</v>
      </c>
      <c r="B127" s="120" t="s">
        <v>2059</v>
      </c>
      <c r="C127" s="113"/>
      <c r="D127" s="35">
        <f t="shared" si="31"/>
        <v>0.59154700000000005</v>
      </c>
      <c r="E127" s="35">
        <f t="shared" si="32"/>
        <v>0.59241200000000005</v>
      </c>
      <c r="F127" s="35"/>
      <c r="G127" s="35"/>
      <c r="H127" s="35">
        <v>0.57954700000000003</v>
      </c>
      <c r="I127" s="35">
        <v>0.57954700000000003</v>
      </c>
      <c r="J127" s="35"/>
      <c r="K127" s="35">
        <v>1.2865E-2</v>
      </c>
      <c r="L127" s="35">
        <v>1.2E-2</v>
      </c>
      <c r="M127" s="35"/>
      <c r="N127" s="35">
        <f t="shared" si="33"/>
        <v>0.59241200000000005</v>
      </c>
      <c r="O127" s="35">
        <f t="shared" si="34"/>
        <v>1.2865E-2</v>
      </c>
      <c r="P127" s="117"/>
      <c r="Q127" s="117"/>
      <c r="R127" s="35">
        <f t="shared" si="25"/>
        <v>-8.6500000000000465E-4</v>
      </c>
      <c r="S127" s="35">
        <f t="shared" si="26"/>
        <v>1.2865000000000015E-2</v>
      </c>
      <c r="T127" s="34">
        <f t="shared" si="35"/>
        <v>2.2198372176889913E-2</v>
      </c>
      <c r="U127" s="117"/>
      <c r="V127" s="117"/>
      <c r="W127" s="116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>
      <c r="A128" s="128" t="s">
        <v>2058</v>
      </c>
      <c r="B128" s="120" t="s">
        <v>2057</v>
      </c>
      <c r="C128" s="113"/>
      <c r="D128" s="35">
        <f t="shared" si="31"/>
        <v>0.63735788999999998</v>
      </c>
      <c r="E128" s="35">
        <f t="shared" si="32"/>
        <v>0.63712788999999992</v>
      </c>
      <c r="F128" s="35"/>
      <c r="G128" s="35"/>
      <c r="H128" s="35">
        <v>0.62535788999999997</v>
      </c>
      <c r="I128" s="35">
        <v>0.62535788999999997</v>
      </c>
      <c r="J128" s="35"/>
      <c r="K128" s="35">
        <v>1.1769999999999999E-2</v>
      </c>
      <c r="L128" s="35">
        <v>1.2E-2</v>
      </c>
      <c r="M128" s="35"/>
      <c r="N128" s="35">
        <f t="shared" si="33"/>
        <v>0.63712788999999992</v>
      </c>
      <c r="O128" s="35">
        <f t="shared" si="34"/>
        <v>1.1769999999999999E-2</v>
      </c>
      <c r="P128" s="117"/>
      <c r="Q128" s="117"/>
      <c r="R128" s="35">
        <f t="shared" si="25"/>
        <v>2.3000000000006349E-4</v>
      </c>
      <c r="S128" s="35">
        <f t="shared" si="26"/>
        <v>1.1769999999999947E-2</v>
      </c>
      <c r="T128" s="34">
        <f t="shared" si="35"/>
        <v>1.8821222516277825E-2</v>
      </c>
      <c r="U128" s="117"/>
      <c r="V128" s="117"/>
      <c r="W128" s="116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>
      <c r="A129" s="128" t="s">
        <v>2056</v>
      </c>
      <c r="B129" s="120" t="s">
        <v>2055</v>
      </c>
      <c r="C129" s="113"/>
      <c r="D129" s="35">
        <f t="shared" si="31"/>
        <v>0.57254499999999997</v>
      </c>
      <c r="E129" s="35">
        <f t="shared" si="32"/>
        <v>0.57192499999999991</v>
      </c>
      <c r="F129" s="35"/>
      <c r="G129" s="35"/>
      <c r="H129" s="35">
        <v>0.56054499999999996</v>
      </c>
      <c r="I129" s="35">
        <v>0.56054499999999996</v>
      </c>
      <c r="J129" s="35"/>
      <c r="K129" s="35">
        <v>1.1379999999999999E-2</v>
      </c>
      <c r="L129" s="35">
        <v>1.2E-2</v>
      </c>
      <c r="M129" s="35"/>
      <c r="N129" s="35">
        <f t="shared" si="33"/>
        <v>0.57192499999999991</v>
      </c>
      <c r="O129" s="35">
        <f t="shared" si="34"/>
        <v>1.1379999999999999E-2</v>
      </c>
      <c r="P129" s="117"/>
      <c r="Q129" s="117"/>
      <c r="R129" s="35">
        <f t="shared" si="25"/>
        <v>6.2000000000006494E-4</v>
      </c>
      <c r="S129" s="35">
        <f t="shared" si="26"/>
        <v>1.1379999999999946E-2</v>
      </c>
      <c r="T129" s="34">
        <f t="shared" si="35"/>
        <v>2.030167069548372E-2</v>
      </c>
      <c r="U129" s="117"/>
      <c r="V129" s="117"/>
      <c r="W129" s="116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>
      <c r="A130" s="128" t="s">
        <v>2054</v>
      </c>
      <c r="B130" s="120" t="s">
        <v>2053</v>
      </c>
      <c r="C130" s="113"/>
      <c r="D130" s="35">
        <f t="shared" si="31"/>
        <v>0.62808578000000004</v>
      </c>
      <c r="E130" s="35">
        <f t="shared" si="32"/>
        <v>0.63600000000000001</v>
      </c>
      <c r="F130" s="35"/>
      <c r="G130" s="35"/>
      <c r="H130" s="35"/>
      <c r="I130" s="35"/>
      <c r="J130" s="35">
        <v>0.61608578000000003</v>
      </c>
      <c r="K130" s="35">
        <v>0.63600000000000001</v>
      </c>
      <c r="L130" s="35">
        <v>1.2E-2</v>
      </c>
      <c r="M130" s="35"/>
      <c r="N130" s="35">
        <f t="shared" si="33"/>
        <v>0.63600000000000001</v>
      </c>
      <c r="O130" s="35">
        <f t="shared" si="34"/>
        <v>0.63600000000000001</v>
      </c>
      <c r="P130" s="117"/>
      <c r="Q130" s="117"/>
      <c r="R130" s="35">
        <f t="shared" si="25"/>
        <v>-7.9142199999999718E-3</v>
      </c>
      <c r="S130" s="35">
        <f t="shared" si="26"/>
        <v>1.9914219999999982E-2</v>
      </c>
      <c r="T130" s="34">
        <f t="shared" si="35"/>
        <v>3.2323778029741179E-2</v>
      </c>
      <c r="U130" s="117"/>
      <c r="V130" s="117"/>
      <c r="W130" s="116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31.2">
      <c r="A131" s="128" t="s">
        <v>2052</v>
      </c>
      <c r="B131" s="120" t="s">
        <v>2051</v>
      </c>
      <c r="C131" s="113"/>
      <c r="D131" s="35">
        <f t="shared" si="31"/>
        <v>0.57731083500000002</v>
      </c>
      <c r="E131" s="35">
        <f t="shared" si="32"/>
        <v>0.57736300000000007</v>
      </c>
      <c r="F131" s="35"/>
      <c r="G131" s="35"/>
      <c r="H131" s="35">
        <v>0.56678300000000004</v>
      </c>
      <c r="I131" s="35">
        <v>0.56678300000000004</v>
      </c>
      <c r="J131" s="35">
        <v>1.0527834999999999E-2</v>
      </c>
      <c r="K131" s="35">
        <v>1.0580000000000001E-2</v>
      </c>
      <c r="L131" s="35"/>
      <c r="M131" s="35"/>
      <c r="N131" s="35">
        <f t="shared" si="33"/>
        <v>0.57736300000000007</v>
      </c>
      <c r="O131" s="35">
        <f t="shared" si="34"/>
        <v>1.0580000000000001E-2</v>
      </c>
      <c r="P131" s="117"/>
      <c r="Q131" s="117"/>
      <c r="R131" s="35">
        <f t="shared" si="25"/>
        <v>-5.2165000000048423E-5</v>
      </c>
      <c r="S131" s="35">
        <f t="shared" si="26"/>
        <v>5.2165000000034545E-5</v>
      </c>
      <c r="T131" s="34">
        <f t="shared" si="35"/>
        <v>9.0358602051976433E-5</v>
      </c>
      <c r="U131" s="117"/>
      <c r="V131" s="117"/>
      <c r="W131" s="116"/>
    </row>
    <row r="132" spans="1:42">
      <c r="A132" s="128" t="s">
        <v>2050</v>
      </c>
      <c r="B132" s="120" t="s">
        <v>2049</v>
      </c>
      <c r="C132" s="113"/>
      <c r="D132" s="35">
        <f t="shared" si="31"/>
        <v>0.54234499999999997</v>
      </c>
      <c r="E132" s="35">
        <f t="shared" si="32"/>
        <v>0.54163499999999998</v>
      </c>
      <c r="F132" s="35"/>
      <c r="G132" s="35"/>
      <c r="H132" s="35">
        <v>0.53034499999999996</v>
      </c>
      <c r="I132" s="35">
        <v>0.53034499999999996</v>
      </c>
      <c r="J132" s="35"/>
      <c r="K132" s="35">
        <v>1.129E-2</v>
      </c>
      <c r="L132" s="35">
        <v>1.2E-2</v>
      </c>
      <c r="M132" s="35"/>
      <c r="N132" s="35">
        <f t="shared" si="33"/>
        <v>0.54163499999999998</v>
      </c>
      <c r="O132" s="35">
        <f t="shared" si="34"/>
        <v>1.129E-2</v>
      </c>
      <c r="P132" s="117"/>
      <c r="Q132" s="117"/>
      <c r="R132" s="35">
        <f t="shared" si="25"/>
        <v>7.0999999999998842E-4</v>
      </c>
      <c r="S132" s="35">
        <f t="shared" si="26"/>
        <v>1.1290000000000022E-2</v>
      </c>
      <c r="T132" s="34">
        <f t="shared" si="35"/>
        <v>2.1288029490237559E-2</v>
      </c>
      <c r="U132" s="117"/>
      <c r="V132" s="117"/>
      <c r="W132" s="116"/>
    </row>
    <row r="133" spans="1:42">
      <c r="A133" s="128" t="s">
        <v>2048</v>
      </c>
      <c r="B133" s="120" t="s">
        <v>2047</v>
      </c>
      <c r="C133" s="113"/>
      <c r="D133" s="35">
        <f t="shared" si="31"/>
        <v>0.67765600000000004</v>
      </c>
      <c r="E133" s="35">
        <f t="shared" si="32"/>
        <v>0.67736600000000002</v>
      </c>
      <c r="F133" s="35"/>
      <c r="G133" s="35"/>
      <c r="H133" s="35">
        <v>0.66565600000000003</v>
      </c>
      <c r="I133" s="35">
        <v>0.66565600000000003</v>
      </c>
      <c r="J133" s="35"/>
      <c r="K133" s="35">
        <v>1.171E-2</v>
      </c>
      <c r="L133" s="35">
        <v>1.2E-2</v>
      </c>
      <c r="M133" s="35"/>
      <c r="N133" s="35">
        <f t="shared" si="33"/>
        <v>0.67736600000000002</v>
      </c>
      <c r="O133" s="35">
        <f t="shared" si="34"/>
        <v>1.171E-2</v>
      </c>
      <c r="P133" s="117"/>
      <c r="Q133" s="117"/>
      <c r="R133" s="35">
        <f t="shared" si="25"/>
        <v>2.9000000000001247E-4</v>
      </c>
      <c r="S133" s="35">
        <f t="shared" si="26"/>
        <v>1.1709999999999998E-2</v>
      </c>
      <c r="T133" s="34">
        <f t="shared" si="35"/>
        <v>1.7591668970158736E-2</v>
      </c>
      <c r="U133" s="117"/>
      <c r="V133" s="117"/>
      <c r="W133" s="116"/>
    </row>
    <row r="134" spans="1:42">
      <c r="A134" s="128"/>
      <c r="B134" s="118" t="s">
        <v>520</v>
      </c>
      <c r="C134" s="11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117"/>
      <c r="Q134" s="117"/>
      <c r="R134" s="35">
        <f t="shared" si="25"/>
        <v>0</v>
      </c>
      <c r="S134" s="35">
        <f t="shared" si="26"/>
        <v>0</v>
      </c>
      <c r="T134" s="34"/>
      <c r="U134" s="117"/>
      <c r="V134" s="117"/>
      <c r="W134" s="116"/>
    </row>
    <row r="135" spans="1:42" ht="31.2">
      <c r="A135" s="128" t="s">
        <v>2046</v>
      </c>
      <c r="B135" s="120" t="s">
        <v>499</v>
      </c>
      <c r="C135" s="113"/>
      <c r="D135" s="35">
        <f>SUM(F135,H135,J135,L135)</f>
        <v>5.81403845</v>
      </c>
      <c r="E135" s="35">
        <f>SUM(G135,I135,K135,M135)</f>
        <v>4.5360269999999998</v>
      </c>
      <c r="F135" s="35"/>
      <c r="G135" s="35"/>
      <c r="H135" s="35">
        <v>1.84863</v>
      </c>
      <c r="I135" s="35">
        <v>1.84863</v>
      </c>
      <c r="J135" s="35">
        <v>2.67440845</v>
      </c>
      <c r="K135" s="35">
        <v>2.6873969999999998</v>
      </c>
      <c r="L135" s="35">
        <v>1.2909999999999999</v>
      </c>
      <c r="M135" s="35"/>
      <c r="N135" s="35">
        <f>E135</f>
        <v>4.5360269999999998</v>
      </c>
      <c r="O135" s="35">
        <f>K135</f>
        <v>2.6873969999999998</v>
      </c>
      <c r="P135" s="117"/>
      <c r="Q135" s="117"/>
      <c r="R135" s="35">
        <f t="shared" si="25"/>
        <v>1.2780114500000002</v>
      </c>
      <c r="S135" s="35">
        <f t="shared" si="26"/>
        <v>1.2988549999999766E-2</v>
      </c>
      <c r="T135" s="34">
        <f>E135/(F135+H135+J135)-100%</f>
        <v>2.8716426233343917E-3</v>
      </c>
      <c r="U135" s="117"/>
      <c r="V135" s="117"/>
      <c r="W135" s="116"/>
    </row>
    <row r="136" spans="1:42">
      <c r="A136" s="128" t="s">
        <v>2045</v>
      </c>
      <c r="B136" s="120" t="s">
        <v>2044</v>
      </c>
      <c r="C136" s="113"/>
      <c r="D136" s="35">
        <f>SUM(F136,H136,J136,L136)</f>
        <v>0.25600000000000001</v>
      </c>
      <c r="E136" s="35">
        <f>SUM(G136,I136,K136,M136)</f>
        <v>0</v>
      </c>
      <c r="F136" s="35"/>
      <c r="G136" s="35"/>
      <c r="H136" s="35"/>
      <c r="I136" s="35"/>
      <c r="J136" s="35"/>
      <c r="K136" s="35"/>
      <c r="L136" s="35">
        <v>0.25600000000000001</v>
      </c>
      <c r="M136" s="35"/>
      <c r="N136" s="35">
        <f>E136</f>
        <v>0</v>
      </c>
      <c r="O136" s="35">
        <f>K136</f>
        <v>0</v>
      </c>
      <c r="P136" s="117"/>
      <c r="Q136" s="117"/>
      <c r="R136" s="35">
        <f t="shared" ref="R136:R167" si="36">D136-E136</f>
        <v>0.25600000000000001</v>
      </c>
      <c r="S136" s="35">
        <f t="shared" ref="S136:S167" si="37">E136-F136-H136-J136</f>
        <v>0</v>
      </c>
      <c r="T136" s="34"/>
      <c r="U136" s="117"/>
      <c r="V136" s="117"/>
      <c r="W136" s="116"/>
    </row>
    <row r="137" spans="1:42">
      <c r="A137" s="128"/>
      <c r="B137" s="118" t="s">
        <v>1708</v>
      </c>
      <c r="C137" s="11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117"/>
      <c r="Q137" s="117"/>
      <c r="R137" s="35">
        <f t="shared" si="36"/>
        <v>0</v>
      </c>
      <c r="S137" s="35">
        <f t="shared" si="37"/>
        <v>0</v>
      </c>
      <c r="T137" s="34"/>
      <c r="U137" s="117"/>
      <c r="V137" s="117"/>
      <c r="W137" s="116"/>
    </row>
    <row r="138" spans="1:42" s="4" customFormat="1">
      <c r="A138" s="128" t="s">
        <v>2043</v>
      </c>
      <c r="B138" s="120" t="s">
        <v>2042</v>
      </c>
      <c r="C138" s="113"/>
      <c r="D138" s="35">
        <f t="shared" ref="D138:E145" si="38">SUM(F138,H138,J138,L138)</f>
        <v>0.21405074900000001</v>
      </c>
      <c r="E138" s="35">
        <f t="shared" si="38"/>
        <v>0.17971999999999999</v>
      </c>
      <c r="F138" s="35"/>
      <c r="G138" s="35"/>
      <c r="H138" s="35"/>
      <c r="I138" s="35"/>
      <c r="J138" s="35">
        <v>0.174050749</v>
      </c>
      <c r="K138" s="35">
        <v>0.17971999999999999</v>
      </c>
      <c r="L138" s="35">
        <v>0.04</v>
      </c>
      <c r="M138" s="35"/>
      <c r="N138" s="35">
        <f t="shared" ref="N138:N145" si="39">E138</f>
        <v>0.17971999999999999</v>
      </c>
      <c r="O138" s="35">
        <f t="shared" ref="O138:O145" si="40">K138</f>
        <v>0.17971999999999999</v>
      </c>
      <c r="P138" s="117"/>
      <c r="Q138" s="117"/>
      <c r="R138" s="35">
        <f t="shared" si="36"/>
        <v>3.4330749000000021E-2</v>
      </c>
      <c r="S138" s="35">
        <f t="shared" si="37"/>
        <v>5.6692509999999863E-3</v>
      </c>
      <c r="T138" s="34">
        <f t="shared" ref="T138:T145" si="41">E138/(F138+H138+J138)-100%</f>
        <v>3.2572402202072581E-2</v>
      </c>
      <c r="U138" s="117"/>
      <c r="V138" s="117"/>
      <c r="W138" s="116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>
      <c r="A139" s="128" t="s">
        <v>2041</v>
      </c>
      <c r="B139" s="120" t="s">
        <v>2040</v>
      </c>
      <c r="C139" s="113"/>
      <c r="D139" s="35">
        <f t="shared" si="38"/>
        <v>0.3</v>
      </c>
      <c r="E139" s="35">
        <f t="shared" si="38"/>
        <v>0.31989000000000001</v>
      </c>
      <c r="F139" s="35"/>
      <c r="G139" s="35"/>
      <c r="H139" s="35"/>
      <c r="I139" s="35"/>
      <c r="J139" s="35">
        <v>0.3</v>
      </c>
      <c r="K139" s="35">
        <v>0.31989000000000001</v>
      </c>
      <c r="L139" s="35"/>
      <c r="M139" s="35"/>
      <c r="N139" s="35">
        <f t="shared" si="39"/>
        <v>0.31989000000000001</v>
      </c>
      <c r="O139" s="35">
        <f t="shared" si="40"/>
        <v>0.31989000000000001</v>
      </c>
      <c r="P139" s="117"/>
      <c r="Q139" s="117"/>
      <c r="R139" s="35">
        <f t="shared" si="36"/>
        <v>-1.9890000000000019E-2</v>
      </c>
      <c r="S139" s="35">
        <f t="shared" si="37"/>
        <v>1.9890000000000019E-2</v>
      </c>
      <c r="T139" s="34">
        <f t="shared" si="41"/>
        <v>6.6300000000000026E-2</v>
      </c>
      <c r="U139" s="117"/>
      <c r="V139" s="117"/>
      <c r="W139" s="116"/>
    </row>
    <row r="140" spans="1:42" ht="31.2">
      <c r="A140" s="128" t="s">
        <v>2039</v>
      </c>
      <c r="B140" s="120" t="s">
        <v>2038</v>
      </c>
      <c r="C140" s="113"/>
      <c r="D140" s="35">
        <f t="shared" si="38"/>
        <v>0.92465019999999987</v>
      </c>
      <c r="E140" s="35">
        <f t="shared" si="38"/>
        <v>0.95385500000000001</v>
      </c>
      <c r="F140" s="35"/>
      <c r="G140" s="35"/>
      <c r="H140" s="35">
        <v>0.49662499999999998</v>
      </c>
      <c r="I140" s="35">
        <v>0.49662499999999998</v>
      </c>
      <c r="J140" s="35">
        <v>0.35902519999999999</v>
      </c>
      <c r="K140" s="35">
        <v>0.45723000000000003</v>
      </c>
      <c r="L140" s="35">
        <v>6.9000000000000006E-2</v>
      </c>
      <c r="M140" s="35"/>
      <c r="N140" s="35">
        <f t="shared" si="39"/>
        <v>0.95385500000000001</v>
      </c>
      <c r="O140" s="35">
        <f t="shared" si="40"/>
        <v>0.45723000000000003</v>
      </c>
      <c r="P140" s="117"/>
      <c r="Q140" s="117"/>
      <c r="R140" s="35">
        <f t="shared" si="36"/>
        <v>-2.9204800000000142E-2</v>
      </c>
      <c r="S140" s="35">
        <f t="shared" si="37"/>
        <v>9.8204800000000037E-2</v>
      </c>
      <c r="T140" s="34">
        <f t="shared" si="41"/>
        <v>0.11477213468774994</v>
      </c>
      <c r="U140" s="117"/>
      <c r="V140" s="117"/>
      <c r="W140" s="116"/>
    </row>
    <row r="141" spans="1:42">
      <c r="A141" s="128" t="s">
        <v>2037</v>
      </c>
      <c r="B141" s="120" t="s">
        <v>2036</v>
      </c>
      <c r="C141" s="113"/>
      <c r="D141" s="35">
        <f t="shared" si="38"/>
        <v>0.23465</v>
      </c>
      <c r="E141" s="35">
        <f t="shared" si="38"/>
        <v>0.20893</v>
      </c>
      <c r="F141" s="35"/>
      <c r="G141" s="35"/>
      <c r="H141" s="35">
        <v>1.465E-2</v>
      </c>
      <c r="I141" s="35">
        <v>1.465E-2</v>
      </c>
      <c r="J141" s="35">
        <v>0.22</v>
      </c>
      <c r="K141" s="35">
        <v>0.19428000000000001</v>
      </c>
      <c r="L141" s="35"/>
      <c r="M141" s="35"/>
      <c r="N141" s="35">
        <f t="shared" si="39"/>
        <v>0.20893</v>
      </c>
      <c r="O141" s="35">
        <f t="shared" si="40"/>
        <v>0.19428000000000001</v>
      </c>
      <c r="P141" s="117"/>
      <c r="Q141" s="117"/>
      <c r="R141" s="35">
        <f t="shared" si="36"/>
        <v>2.5719999999999993E-2</v>
      </c>
      <c r="S141" s="35">
        <f t="shared" si="37"/>
        <v>-2.5719999999999993E-2</v>
      </c>
      <c r="T141" s="34">
        <f t="shared" si="41"/>
        <v>-0.1096100575324952</v>
      </c>
      <c r="U141" s="117"/>
      <c r="V141" s="117"/>
      <c r="W141" s="116"/>
    </row>
    <row r="142" spans="1:42" s="2" customFormat="1" ht="31.2">
      <c r="A142" s="128" t="s">
        <v>2035</v>
      </c>
      <c r="B142" s="120" t="s">
        <v>2034</v>
      </c>
      <c r="C142" s="113"/>
      <c r="D142" s="35">
        <f t="shared" si="38"/>
        <v>0.56287399999999999</v>
      </c>
      <c r="E142" s="35">
        <f t="shared" si="38"/>
        <v>0.250224</v>
      </c>
      <c r="F142" s="35"/>
      <c r="G142" s="35"/>
      <c r="H142" s="35">
        <v>0.21087400000000001</v>
      </c>
      <c r="I142" s="35">
        <v>0.21087400000000001</v>
      </c>
      <c r="J142" s="35">
        <v>0.35199999999999998</v>
      </c>
      <c r="K142" s="35">
        <v>3.9350000000000003E-2</v>
      </c>
      <c r="L142" s="35"/>
      <c r="M142" s="35"/>
      <c r="N142" s="35">
        <f t="shared" si="39"/>
        <v>0.250224</v>
      </c>
      <c r="O142" s="35">
        <f t="shared" si="40"/>
        <v>3.9350000000000003E-2</v>
      </c>
      <c r="P142" s="117"/>
      <c r="Q142" s="117"/>
      <c r="R142" s="35">
        <f t="shared" si="36"/>
        <v>0.31264999999999998</v>
      </c>
      <c r="S142" s="35">
        <f t="shared" si="37"/>
        <v>-0.31264999999999998</v>
      </c>
      <c r="T142" s="34">
        <f t="shared" si="41"/>
        <v>-0.55545290775555456</v>
      </c>
      <c r="U142" s="117"/>
      <c r="V142" s="117"/>
      <c r="W142" s="11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>
      <c r="A143" s="128" t="s">
        <v>2033</v>
      </c>
      <c r="B143" s="120" t="s">
        <v>2032</v>
      </c>
      <c r="C143" s="113"/>
      <c r="D143" s="35">
        <f t="shared" si="38"/>
        <v>0.6976733222</v>
      </c>
      <c r="E143" s="35">
        <f t="shared" si="38"/>
        <v>0.70513730000000008</v>
      </c>
      <c r="F143" s="35">
        <v>6.8749922199999994E-2</v>
      </c>
      <c r="G143" s="35">
        <v>7.0276000000000005E-2</v>
      </c>
      <c r="H143" s="35">
        <v>0.54488130000000001</v>
      </c>
      <c r="I143" s="35">
        <v>0.54488130000000001</v>
      </c>
      <c r="J143" s="35">
        <v>7.9042100000000004E-2</v>
      </c>
      <c r="K143" s="35">
        <v>8.9980000000000004E-2</v>
      </c>
      <c r="L143" s="35">
        <v>5.0000000000000001E-3</v>
      </c>
      <c r="M143" s="35"/>
      <c r="N143" s="35">
        <f t="shared" si="39"/>
        <v>0.70513730000000008</v>
      </c>
      <c r="O143" s="35">
        <f t="shared" si="40"/>
        <v>8.9980000000000004E-2</v>
      </c>
      <c r="P143" s="117"/>
      <c r="Q143" s="117"/>
      <c r="R143" s="35">
        <f t="shared" si="36"/>
        <v>-7.4639778000000767E-3</v>
      </c>
      <c r="S143" s="35">
        <f t="shared" si="37"/>
        <v>1.2463977800000081E-2</v>
      </c>
      <c r="T143" s="34">
        <f t="shared" si="41"/>
        <v>1.7994020269776367E-2</v>
      </c>
      <c r="U143" s="117"/>
      <c r="V143" s="117"/>
      <c r="W143" s="116"/>
    </row>
    <row r="144" spans="1:42">
      <c r="A144" s="128" t="s">
        <v>2031</v>
      </c>
      <c r="B144" s="120" t="s">
        <v>2030</v>
      </c>
      <c r="C144" s="113"/>
      <c r="D144" s="35">
        <f t="shared" si="38"/>
        <v>0.33110899999999999</v>
      </c>
      <c r="E144" s="35">
        <f t="shared" si="38"/>
        <v>0.25399899999999997</v>
      </c>
      <c r="F144" s="35"/>
      <c r="G144" s="35"/>
      <c r="H144" s="35">
        <v>0.128109</v>
      </c>
      <c r="I144" s="35">
        <v>0.128109</v>
      </c>
      <c r="J144" s="35">
        <v>0.153</v>
      </c>
      <c r="K144" s="35">
        <v>0.12589</v>
      </c>
      <c r="L144" s="35">
        <v>0.05</v>
      </c>
      <c r="M144" s="35"/>
      <c r="N144" s="35">
        <f t="shared" si="39"/>
        <v>0.25399899999999997</v>
      </c>
      <c r="O144" s="35">
        <f t="shared" si="40"/>
        <v>0.12589</v>
      </c>
      <c r="P144" s="117"/>
      <c r="Q144" s="117"/>
      <c r="R144" s="35">
        <f t="shared" si="36"/>
        <v>7.7110000000000012E-2</v>
      </c>
      <c r="S144" s="35">
        <f t="shared" si="37"/>
        <v>-2.7110000000000023E-2</v>
      </c>
      <c r="T144" s="34">
        <f t="shared" si="41"/>
        <v>-9.6439459426770457E-2</v>
      </c>
      <c r="U144" s="117"/>
      <c r="V144" s="117"/>
      <c r="W144" s="116"/>
    </row>
    <row r="145" spans="1:42">
      <c r="A145" s="128" t="s">
        <v>2029</v>
      </c>
      <c r="B145" s="120" t="s">
        <v>2028</v>
      </c>
      <c r="C145" s="113"/>
      <c r="D145" s="35">
        <f t="shared" si="38"/>
        <v>0.391787</v>
      </c>
      <c r="E145" s="35">
        <f t="shared" si="38"/>
        <v>0.35917700000000002</v>
      </c>
      <c r="F145" s="35"/>
      <c r="G145" s="35"/>
      <c r="H145" s="35">
        <v>0.34178700000000001</v>
      </c>
      <c r="I145" s="35">
        <v>0.34178700000000001</v>
      </c>
      <c r="J145" s="35"/>
      <c r="K145" s="35">
        <v>1.7389999999999999E-2</v>
      </c>
      <c r="L145" s="35">
        <v>0.05</v>
      </c>
      <c r="M145" s="35"/>
      <c r="N145" s="35">
        <f t="shared" si="39"/>
        <v>0.35917700000000002</v>
      </c>
      <c r="O145" s="35">
        <f t="shared" si="40"/>
        <v>1.7389999999999999E-2</v>
      </c>
      <c r="P145" s="117"/>
      <c r="Q145" s="117"/>
      <c r="R145" s="35">
        <f t="shared" si="36"/>
        <v>3.2609999999999972E-2</v>
      </c>
      <c r="S145" s="35">
        <f t="shared" si="37"/>
        <v>1.7390000000000017E-2</v>
      </c>
      <c r="T145" s="34">
        <f t="shared" si="41"/>
        <v>5.0879641414097065E-2</v>
      </c>
      <c r="U145" s="117"/>
      <c r="V145" s="117"/>
      <c r="W145" s="116"/>
    </row>
    <row r="146" spans="1:42">
      <c r="A146" s="128"/>
      <c r="B146" s="118" t="s">
        <v>522</v>
      </c>
      <c r="C146" s="113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117"/>
      <c r="Q146" s="117"/>
      <c r="R146" s="35">
        <f t="shared" si="36"/>
        <v>0</v>
      </c>
      <c r="S146" s="35">
        <f t="shared" si="37"/>
        <v>0</v>
      </c>
      <c r="T146" s="34"/>
      <c r="U146" s="117"/>
      <c r="V146" s="117"/>
      <c r="W146" s="116"/>
    </row>
    <row r="147" spans="1:42">
      <c r="A147" s="128" t="s">
        <v>2027</v>
      </c>
      <c r="B147" s="120" t="s">
        <v>2026</v>
      </c>
      <c r="C147" s="113"/>
      <c r="D147" s="35">
        <f>SUM(F147,H147,J147,L147)</f>
        <v>4.3604659999999997</v>
      </c>
      <c r="E147" s="35">
        <f>SUM(G147,I147,K147,M147)</f>
        <v>0.76195599999999997</v>
      </c>
      <c r="F147" s="35"/>
      <c r="G147" s="35"/>
      <c r="H147" s="35">
        <v>0.12546599999999999</v>
      </c>
      <c r="I147" s="35">
        <v>0.12546599999999999</v>
      </c>
      <c r="J147" s="35">
        <v>0.33900000000000002</v>
      </c>
      <c r="K147" s="35">
        <v>0.63649</v>
      </c>
      <c r="L147" s="35">
        <v>3.8959999999999999</v>
      </c>
      <c r="M147" s="35"/>
      <c r="N147" s="35">
        <f>E147</f>
        <v>0.76195599999999997</v>
      </c>
      <c r="O147" s="35">
        <f>K147</f>
        <v>0.63649</v>
      </c>
      <c r="P147" s="117"/>
      <c r="Q147" s="117"/>
      <c r="R147" s="35">
        <f t="shared" si="36"/>
        <v>3.5985099999999997</v>
      </c>
      <c r="S147" s="35">
        <f t="shared" si="37"/>
        <v>0.29748999999999998</v>
      </c>
      <c r="T147" s="34">
        <f>E147/(F147+H147+J147)-100%</f>
        <v>0.64049898162621144</v>
      </c>
      <c r="U147" s="117"/>
      <c r="V147" s="117"/>
      <c r="W147" s="116"/>
    </row>
    <row r="148" spans="1:42" ht="31.2">
      <c r="A148" s="128" t="s">
        <v>2025</v>
      </c>
      <c r="B148" s="120" t="s">
        <v>2024</v>
      </c>
      <c r="C148" s="113"/>
      <c r="D148" s="35">
        <f>SUM(F148,H148,J148,L148)</f>
        <v>0.59000000000000008</v>
      </c>
      <c r="E148" s="35">
        <f>SUM(G148,I148,K148,M148)</f>
        <v>0.50903999999999994</v>
      </c>
      <c r="F148" s="35">
        <v>7.0000000000000007E-2</v>
      </c>
      <c r="G148" s="35">
        <v>7.0000000000000007E-2</v>
      </c>
      <c r="H148" s="35"/>
      <c r="I148" s="35"/>
      <c r="J148" s="35">
        <v>0.52</v>
      </c>
      <c r="K148" s="35">
        <v>0.43903999999999999</v>
      </c>
      <c r="L148" s="35"/>
      <c r="M148" s="35"/>
      <c r="N148" s="35">
        <f>E148</f>
        <v>0.50903999999999994</v>
      </c>
      <c r="O148" s="35">
        <f>K148</f>
        <v>0.43903999999999999</v>
      </c>
      <c r="P148" s="35">
        <f>E148</f>
        <v>0.50903999999999994</v>
      </c>
      <c r="Q148" s="35">
        <f>K148</f>
        <v>0.43903999999999999</v>
      </c>
      <c r="R148" s="35">
        <f t="shared" si="36"/>
        <v>8.0960000000000143E-2</v>
      </c>
      <c r="S148" s="35">
        <f t="shared" si="37"/>
        <v>-8.0960000000000087E-2</v>
      </c>
      <c r="T148" s="34">
        <f>E148/(F148+H148+J148)-100%</f>
        <v>-0.13722033898305108</v>
      </c>
      <c r="U148" s="117"/>
      <c r="V148" s="117"/>
      <c r="W148" s="116"/>
    </row>
    <row r="149" spans="1:42" s="121" customFormat="1">
      <c r="A149" s="127" t="s">
        <v>489</v>
      </c>
      <c r="B149" s="123" t="s">
        <v>2023</v>
      </c>
      <c r="C149" s="126"/>
      <c r="D149" s="126">
        <f t="shared" ref="D149:Q149" si="42">SUM(D150:D170)</f>
        <v>7.6654725600000004</v>
      </c>
      <c r="E149" s="126">
        <f t="shared" si="42"/>
        <v>5.7411985599999991</v>
      </c>
      <c r="F149" s="126">
        <f t="shared" si="42"/>
        <v>0.16350000000000001</v>
      </c>
      <c r="G149" s="126">
        <f t="shared" si="42"/>
        <v>0.16350000000000001</v>
      </c>
      <c r="H149" s="126">
        <f t="shared" si="42"/>
        <v>4.2229725600000005</v>
      </c>
      <c r="I149" s="126">
        <f t="shared" si="42"/>
        <v>4.22252356</v>
      </c>
      <c r="J149" s="126">
        <f t="shared" si="42"/>
        <v>3.2414999999999998</v>
      </c>
      <c r="K149" s="126">
        <f t="shared" si="42"/>
        <v>1.355175</v>
      </c>
      <c r="L149" s="126">
        <f t="shared" si="42"/>
        <v>3.7499999999999999E-2</v>
      </c>
      <c r="M149" s="126">
        <f t="shared" si="42"/>
        <v>0</v>
      </c>
      <c r="N149" s="126">
        <f t="shared" si="42"/>
        <v>5.7411985599999991</v>
      </c>
      <c r="O149" s="126">
        <f t="shared" si="42"/>
        <v>1.355175</v>
      </c>
      <c r="P149" s="126">
        <f t="shared" si="42"/>
        <v>0</v>
      </c>
      <c r="Q149" s="126">
        <f t="shared" si="42"/>
        <v>0</v>
      </c>
      <c r="R149" s="125">
        <f t="shared" si="36"/>
        <v>1.9242740000000014</v>
      </c>
      <c r="S149" s="125">
        <f t="shared" si="37"/>
        <v>-1.8867740000000013</v>
      </c>
      <c r="T149" s="124">
        <f>E149/(F149+H149+J149)-100%</f>
        <v>-0.24734934285080867</v>
      </c>
      <c r="U149" s="126"/>
      <c r="V149" s="126"/>
      <c r="W149" s="152"/>
    </row>
    <row r="150" spans="1:42">
      <c r="A150" s="119"/>
      <c r="B150" s="118" t="s">
        <v>1725</v>
      </c>
      <c r="C150" s="113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117"/>
      <c r="Q150" s="117"/>
      <c r="R150" s="35">
        <f t="shared" si="36"/>
        <v>0</v>
      </c>
      <c r="S150" s="35">
        <f t="shared" si="37"/>
        <v>0</v>
      </c>
      <c r="T150" s="34"/>
      <c r="U150" s="117"/>
      <c r="V150" s="117"/>
      <c r="W150" s="116"/>
    </row>
    <row r="151" spans="1:42" ht="31.2">
      <c r="A151" s="119"/>
      <c r="B151" s="118" t="s">
        <v>1821</v>
      </c>
      <c r="C151" s="113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117"/>
      <c r="Q151" s="117"/>
      <c r="R151" s="35">
        <f t="shared" si="36"/>
        <v>0</v>
      </c>
      <c r="S151" s="35">
        <f t="shared" si="37"/>
        <v>0</v>
      </c>
      <c r="T151" s="34"/>
      <c r="U151" s="117"/>
      <c r="V151" s="117"/>
      <c r="W151" s="150"/>
    </row>
    <row r="152" spans="1:42">
      <c r="A152" s="119"/>
      <c r="B152" s="118" t="s">
        <v>2022</v>
      </c>
      <c r="C152" s="11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117"/>
      <c r="Q152" s="117"/>
      <c r="R152" s="35">
        <f t="shared" si="36"/>
        <v>0</v>
      </c>
      <c r="S152" s="35">
        <f t="shared" si="37"/>
        <v>0</v>
      </c>
      <c r="T152" s="34"/>
      <c r="U152" s="117"/>
      <c r="V152" s="117"/>
      <c r="W152" s="151"/>
    </row>
    <row r="153" spans="1:42" ht="31.2">
      <c r="A153" s="119" t="s">
        <v>1463</v>
      </c>
      <c r="B153" s="120" t="s">
        <v>2021</v>
      </c>
      <c r="C153" s="113"/>
      <c r="D153" s="35">
        <f>SUM(F153,H153,J153,L153)</f>
        <v>7.3499999999999996E-2</v>
      </c>
      <c r="E153" s="35">
        <f>SUM(G153,I153,K153,M153)</f>
        <v>5.2367999999999998E-2</v>
      </c>
      <c r="F153" s="35">
        <v>0</v>
      </c>
      <c r="G153" s="35">
        <v>0</v>
      </c>
      <c r="H153" s="35">
        <v>0</v>
      </c>
      <c r="I153" s="35">
        <v>0</v>
      </c>
      <c r="J153" s="35">
        <v>5.8999999999999997E-2</v>
      </c>
      <c r="K153" s="35">
        <v>5.2367999999999998E-2</v>
      </c>
      <c r="L153" s="35">
        <v>1.4500000000000001E-2</v>
      </c>
      <c r="M153" s="35"/>
      <c r="N153" s="35">
        <f>E153</f>
        <v>5.2367999999999998E-2</v>
      </c>
      <c r="O153" s="35">
        <f>K153</f>
        <v>5.2367999999999998E-2</v>
      </c>
      <c r="P153" s="117"/>
      <c r="Q153" s="117"/>
      <c r="R153" s="35">
        <f t="shared" si="36"/>
        <v>2.1131999999999998E-2</v>
      </c>
      <c r="S153" s="35">
        <f t="shared" si="37"/>
        <v>-6.631999999999999E-3</v>
      </c>
      <c r="T153" s="34">
        <f>E153/(F153+H153+J153)-100%</f>
        <v>-0.11240677966101698</v>
      </c>
      <c r="U153" s="117"/>
      <c r="V153" s="117"/>
      <c r="W153" s="150"/>
    </row>
    <row r="154" spans="1:42" ht="19.5" customHeight="1">
      <c r="A154" s="119"/>
      <c r="B154" s="118" t="s">
        <v>1874</v>
      </c>
      <c r="C154" s="113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117"/>
      <c r="Q154" s="117"/>
      <c r="R154" s="35">
        <f t="shared" si="36"/>
        <v>0</v>
      </c>
      <c r="S154" s="35">
        <f t="shared" si="37"/>
        <v>0</v>
      </c>
      <c r="T154" s="34"/>
      <c r="U154" s="117"/>
      <c r="V154" s="117"/>
      <c r="W154" s="150"/>
    </row>
    <row r="155" spans="1:42" ht="31.2">
      <c r="A155" s="128" t="s">
        <v>1461</v>
      </c>
      <c r="B155" s="120" t="s">
        <v>2020</v>
      </c>
      <c r="C155" s="113"/>
      <c r="D155" s="35">
        <f>SUM(F155,H155,J155,L155)</f>
        <v>3.83149256</v>
      </c>
      <c r="E155" s="35">
        <f>SUM(G155,I155,K155,M155)</f>
        <v>3.83110156</v>
      </c>
      <c r="F155" s="35">
        <v>0</v>
      </c>
      <c r="G155" s="35">
        <v>0</v>
      </c>
      <c r="H155" s="35">
        <v>3.4954925600000002</v>
      </c>
      <c r="I155" s="35">
        <v>3.4954925600000002</v>
      </c>
      <c r="J155" s="35">
        <v>0.33600000000000002</v>
      </c>
      <c r="K155" s="35">
        <v>0.33560899999999999</v>
      </c>
      <c r="L155" s="35">
        <v>0</v>
      </c>
      <c r="M155" s="35"/>
      <c r="N155" s="35">
        <f>E155</f>
        <v>3.83110156</v>
      </c>
      <c r="O155" s="35">
        <f>K155</f>
        <v>0.33560899999999999</v>
      </c>
      <c r="P155" s="117"/>
      <c r="Q155" s="117"/>
      <c r="R155" s="35">
        <f t="shared" si="36"/>
        <v>3.9100000000003021E-4</v>
      </c>
      <c r="S155" s="35">
        <f t="shared" si="37"/>
        <v>-3.9100000000019675E-4</v>
      </c>
      <c r="T155" s="34">
        <f>E155/(F155+H155+J155)-100%</f>
        <v>-1.0204900410926143E-4</v>
      </c>
      <c r="U155" s="117"/>
      <c r="V155" s="117"/>
      <c r="W155" s="150"/>
    </row>
    <row r="156" spans="1:42" ht="24" customHeight="1">
      <c r="A156" s="128"/>
      <c r="B156" s="118" t="s">
        <v>1920</v>
      </c>
      <c r="C156" s="11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117"/>
      <c r="Q156" s="117"/>
      <c r="R156" s="35">
        <f t="shared" si="36"/>
        <v>0</v>
      </c>
      <c r="S156" s="35">
        <f t="shared" si="37"/>
        <v>0</v>
      </c>
      <c r="T156" s="34"/>
      <c r="U156" s="117"/>
      <c r="V156" s="117"/>
      <c r="W156" s="150"/>
    </row>
    <row r="157" spans="1:42" s="4" customFormat="1">
      <c r="A157" s="128" t="s">
        <v>1459</v>
      </c>
      <c r="B157" s="120" t="s">
        <v>2019</v>
      </c>
      <c r="C157" s="113"/>
      <c r="D157" s="35">
        <f>SUM(F157,H157,J157,L157)</f>
        <v>0.108</v>
      </c>
      <c r="E157" s="35">
        <f>SUM(G157,I157,K157,M157)</f>
        <v>0.121991</v>
      </c>
      <c r="F157" s="35">
        <v>0</v>
      </c>
      <c r="G157" s="35">
        <v>0</v>
      </c>
      <c r="H157" s="35">
        <v>0</v>
      </c>
      <c r="I157" s="35">
        <v>0</v>
      </c>
      <c r="J157" s="35">
        <v>0.108</v>
      </c>
      <c r="K157" s="35">
        <v>0.121991</v>
      </c>
      <c r="L157" s="35">
        <v>0</v>
      </c>
      <c r="M157" s="35"/>
      <c r="N157" s="35">
        <f>E157</f>
        <v>0.121991</v>
      </c>
      <c r="O157" s="35">
        <f>K157</f>
        <v>0.121991</v>
      </c>
      <c r="P157" s="117"/>
      <c r="Q157" s="117"/>
      <c r="R157" s="35">
        <f t="shared" si="36"/>
        <v>-1.3991000000000003E-2</v>
      </c>
      <c r="S157" s="35">
        <f t="shared" si="37"/>
        <v>1.3991000000000003E-2</v>
      </c>
      <c r="T157" s="34">
        <f>E157/(F157+H157+J157)-100%</f>
        <v>0.12954629629629633</v>
      </c>
      <c r="U157" s="117"/>
      <c r="V157" s="117"/>
      <c r="W157" s="150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>
      <c r="A158" s="128"/>
      <c r="B158" s="118" t="s">
        <v>1650</v>
      </c>
      <c r="C158" s="11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117"/>
      <c r="Q158" s="117"/>
      <c r="R158" s="35">
        <f t="shared" si="36"/>
        <v>0</v>
      </c>
      <c r="S158" s="35">
        <f t="shared" si="37"/>
        <v>0</v>
      </c>
      <c r="T158" s="34"/>
      <c r="U158" s="117"/>
      <c r="V158" s="117"/>
      <c r="W158" s="150"/>
    </row>
    <row r="159" spans="1:42" ht="31.2">
      <c r="A159" s="128" t="s">
        <v>1457</v>
      </c>
      <c r="B159" s="120" t="s">
        <v>2018</v>
      </c>
      <c r="C159" s="113"/>
      <c r="D159" s="35">
        <f>SUM(F159,H159,J159,L159)</f>
        <v>0.38400000000000001</v>
      </c>
      <c r="E159" s="35">
        <f>SUM(G159,I159,K159,M159)</f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0.38400000000000001</v>
      </c>
      <c r="K159" s="35"/>
      <c r="L159" s="35">
        <v>0</v>
      </c>
      <c r="M159" s="35"/>
      <c r="N159" s="35">
        <f>E159</f>
        <v>0</v>
      </c>
      <c r="O159" s="35">
        <f>K159</f>
        <v>0</v>
      </c>
      <c r="P159" s="117"/>
      <c r="Q159" s="117"/>
      <c r="R159" s="35">
        <f t="shared" si="36"/>
        <v>0.38400000000000001</v>
      </c>
      <c r="S159" s="35">
        <f t="shared" si="37"/>
        <v>-0.38400000000000001</v>
      </c>
      <c r="T159" s="34">
        <f>E159/(F159+H159+J159)-100%</f>
        <v>-1</v>
      </c>
      <c r="U159" s="117"/>
      <c r="V159" s="117"/>
      <c r="W159" s="150"/>
    </row>
    <row r="160" spans="1:42">
      <c r="A160" s="128"/>
      <c r="B160" s="118" t="s">
        <v>2017</v>
      </c>
      <c r="C160" s="113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117"/>
      <c r="Q160" s="117"/>
      <c r="R160" s="35">
        <f t="shared" si="36"/>
        <v>0</v>
      </c>
      <c r="S160" s="35">
        <f t="shared" si="37"/>
        <v>0</v>
      </c>
      <c r="T160" s="34"/>
      <c r="U160" s="117"/>
      <c r="V160" s="117"/>
      <c r="W160" s="150"/>
    </row>
    <row r="161" spans="1:42">
      <c r="A161" s="128" t="s">
        <v>1455</v>
      </c>
      <c r="B161" s="117" t="s">
        <v>2016</v>
      </c>
      <c r="C161" s="113"/>
      <c r="D161" s="35">
        <f>SUM(F161,H161,J161,L161)</f>
        <v>0.44</v>
      </c>
      <c r="E161" s="35">
        <f>SUM(G161,I161,K161,M161)</f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0.44</v>
      </c>
      <c r="K161" s="35"/>
      <c r="L161" s="35">
        <v>0</v>
      </c>
      <c r="M161" s="35"/>
      <c r="N161" s="35">
        <f>E161</f>
        <v>0</v>
      </c>
      <c r="O161" s="35">
        <f>K161</f>
        <v>0</v>
      </c>
      <c r="P161" s="117"/>
      <c r="Q161" s="117"/>
      <c r="R161" s="35">
        <f t="shared" si="36"/>
        <v>0.44</v>
      </c>
      <c r="S161" s="35">
        <f t="shared" si="37"/>
        <v>-0.44</v>
      </c>
      <c r="T161" s="34">
        <f>E161/(F161+H161+J161)-100%</f>
        <v>-1</v>
      </c>
      <c r="U161" s="117"/>
      <c r="V161" s="117"/>
      <c r="W161" s="150"/>
    </row>
    <row r="162" spans="1:42">
      <c r="A162" s="128" t="s">
        <v>1453</v>
      </c>
      <c r="B162" s="117" t="s">
        <v>2015</v>
      </c>
      <c r="C162" s="113"/>
      <c r="D162" s="35">
        <f>SUM(F162,H162,J162,L162)</f>
        <v>0.45147999999999999</v>
      </c>
      <c r="E162" s="35">
        <f>SUM(G162,I162,K162,M162)</f>
        <v>0.45147999999999999</v>
      </c>
      <c r="F162" s="35">
        <v>0</v>
      </c>
      <c r="G162" s="35">
        <v>0</v>
      </c>
      <c r="H162" s="35">
        <v>0.45147999999999999</v>
      </c>
      <c r="I162" s="35">
        <v>0.45147999999999999</v>
      </c>
      <c r="J162" s="35">
        <v>0</v>
      </c>
      <c r="K162" s="35"/>
      <c r="L162" s="35">
        <v>0</v>
      </c>
      <c r="M162" s="35"/>
      <c r="N162" s="35">
        <f>E162</f>
        <v>0.45147999999999999</v>
      </c>
      <c r="O162" s="35">
        <f>K162</f>
        <v>0</v>
      </c>
      <c r="P162" s="117"/>
      <c r="Q162" s="117"/>
      <c r="R162" s="35">
        <f t="shared" si="36"/>
        <v>0</v>
      </c>
      <c r="S162" s="35">
        <f t="shared" si="37"/>
        <v>0</v>
      </c>
      <c r="T162" s="34">
        <f>E162/(F162+H162+J162)-100%</f>
        <v>0</v>
      </c>
      <c r="U162" s="117"/>
      <c r="V162" s="117"/>
      <c r="W162" s="150"/>
    </row>
    <row r="163" spans="1:42">
      <c r="A163" s="128"/>
      <c r="B163" s="118" t="s">
        <v>1657</v>
      </c>
      <c r="C163" s="11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117"/>
      <c r="Q163" s="117"/>
      <c r="R163" s="35">
        <f t="shared" si="36"/>
        <v>0</v>
      </c>
      <c r="S163" s="35">
        <f t="shared" si="37"/>
        <v>0</v>
      </c>
      <c r="T163" s="34"/>
      <c r="U163" s="117"/>
      <c r="V163" s="117"/>
      <c r="W163" s="150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>
      <c r="A164" s="128" t="s">
        <v>1451</v>
      </c>
      <c r="B164" s="117" t="s">
        <v>497</v>
      </c>
      <c r="C164" s="113"/>
      <c r="D164" s="35">
        <f>SUM(F164,H164,J164,L164)</f>
        <v>0.161</v>
      </c>
      <c r="E164" s="35">
        <f>SUM(G164,I164,K164,M164)</f>
        <v>0.161</v>
      </c>
      <c r="F164" s="35">
        <v>0</v>
      </c>
      <c r="G164" s="35">
        <v>0</v>
      </c>
      <c r="H164" s="35">
        <v>0.161</v>
      </c>
      <c r="I164" s="35">
        <v>0.161</v>
      </c>
      <c r="J164" s="35">
        <v>0</v>
      </c>
      <c r="K164" s="35"/>
      <c r="L164" s="35">
        <v>0</v>
      </c>
      <c r="M164" s="35"/>
      <c r="N164" s="35">
        <f>E164</f>
        <v>0.161</v>
      </c>
      <c r="O164" s="35">
        <f>K164</f>
        <v>0</v>
      </c>
      <c r="P164" s="117"/>
      <c r="Q164" s="117"/>
      <c r="R164" s="35">
        <f t="shared" si="36"/>
        <v>0</v>
      </c>
      <c r="S164" s="35">
        <f t="shared" si="37"/>
        <v>0</v>
      </c>
      <c r="T164" s="34">
        <f>E164/(F164+H164+J164)-100%</f>
        <v>0</v>
      </c>
      <c r="U164" s="117"/>
      <c r="V164" s="117"/>
      <c r="W164" s="116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>
      <c r="A165" s="128"/>
      <c r="B165" s="118" t="s">
        <v>1708</v>
      </c>
      <c r="C165" s="113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117"/>
      <c r="Q165" s="117"/>
      <c r="R165" s="35">
        <f t="shared" si="36"/>
        <v>0</v>
      </c>
      <c r="S165" s="35">
        <f t="shared" si="37"/>
        <v>0</v>
      </c>
      <c r="T165" s="34"/>
      <c r="U165" s="117"/>
      <c r="V165" s="117"/>
      <c r="W165" s="116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31.2">
      <c r="A166" s="128" t="s">
        <v>1449</v>
      </c>
      <c r="B166" s="120" t="s">
        <v>2014</v>
      </c>
      <c r="C166" s="113"/>
      <c r="D166" s="35">
        <f t="shared" ref="D166:E170" si="43">SUM(F166,H166,J166,L166)</f>
        <v>5.0999999999999997E-2</v>
      </c>
      <c r="E166" s="35">
        <f t="shared" si="43"/>
        <v>5.0999999999999997E-2</v>
      </c>
      <c r="F166" s="35">
        <v>0</v>
      </c>
      <c r="G166" s="35">
        <v>0</v>
      </c>
      <c r="H166" s="35">
        <v>5.0999999999999997E-2</v>
      </c>
      <c r="I166" s="35">
        <v>5.0999999999999997E-2</v>
      </c>
      <c r="J166" s="35">
        <v>0</v>
      </c>
      <c r="K166" s="35"/>
      <c r="L166" s="35">
        <v>0</v>
      </c>
      <c r="M166" s="35"/>
      <c r="N166" s="35">
        <f t="shared" ref="N166:N171" si="44">E166</f>
        <v>5.0999999999999997E-2</v>
      </c>
      <c r="O166" s="35">
        <f t="shared" ref="O166:O171" si="45">K166</f>
        <v>0</v>
      </c>
      <c r="P166" s="117"/>
      <c r="Q166" s="117"/>
      <c r="R166" s="35">
        <f t="shared" si="36"/>
        <v>0</v>
      </c>
      <c r="S166" s="35">
        <f t="shared" si="37"/>
        <v>0</v>
      </c>
      <c r="T166" s="34">
        <f t="shared" ref="T166:T171" si="46">E166/(F166+H166+J166)-100%</f>
        <v>0</v>
      </c>
      <c r="U166" s="117"/>
      <c r="V166" s="117"/>
      <c r="W166" s="150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31.2">
      <c r="A167" s="128" t="s">
        <v>1447</v>
      </c>
      <c r="B167" s="120" t="s">
        <v>2013</v>
      </c>
      <c r="C167" s="113"/>
      <c r="D167" s="35">
        <f t="shared" si="43"/>
        <v>5.0999999999999997E-2</v>
      </c>
      <c r="E167" s="35">
        <f t="shared" si="43"/>
        <v>5.0550999999999999E-2</v>
      </c>
      <c r="F167" s="35">
        <v>0</v>
      </c>
      <c r="G167" s="35">
        <v>0</v>
      </c>
      <c r="H167" s="35">
        <v>5.0999999999999997E-2</v>
      </c>
      <c r="I167" s="35">
        <v>5.0550999999999999E-2</v>
      </c>
      <c r="J167" s="35">
        <v>0</v>
      </c>
      <c r="K167" s="35"/>
      <c r="L167" s="35">
        <v>0</v>
      </c>
      <c r="M167" s="35"/>
      <c r="N167" s="35">
        <f t="shared" si="44"/>
        <v>5.0550999999999999E-2</v>
      </c>
      <c r="O167" s="35">
        <f t="shared" si="45"/>
        <v>0</v>
      </c>
      <c r="P167" s="117"/>
      <c r="Q167" s="117"/>
      <c r="R167" s="35">
        <f t="shared" si="36"/>
        <v>4.4899999999999801E-4</v>
      </c>
      <c r="S167" s="35">
        <f t="shared" si="37"/>
        <v>-4.4899999999999801E-4</v>
      </c>
      <c r="T167" s="34">
        <f t="shared" si="46"/>
        <v>-8.8039215686274153E-3</v>
      </c>
      <c r="U167" s="117"/>
      <c r="V167" s="117"/>
      <c r="W167" s="150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>
      <c r="A168" s="128" t="s">
        <v>1445</v>
      </c>
      <c r="B168" s="120" t="s">
        <v>2012</v>
      </c>
      <c r="C168" s="113"/>
      <c r="D168" s="35">
        <f t="shared" si="43"/>
        <v>0.34399999999999997</v>
      </c>
      <c r="E168" s="35">
        <f t="shared" si="43"/>
        <v>0.28059600000000001</v>
      </c>
      <c r="F168" s="35">
        <v>0</v>
      </c>
      <c r="G168" s="35">
        <v>0</v>
      </c>
      <c r="H168" s="35">
        <v>0</v>
      </c>
      <c r="I168" s="35">
        <v>0</v>
      </c>
      <c r="J168" s="35">
        <v>0.34399999999999997</v>
      </c>
      <c r="K168" s="35">
        <v>0.28059600000000001</v>
      </c>
      <c r="L168" s="35">
        <v>0</v>
      </c>
      <c r="M168" s="35"/>
      <c r="N168" s="35">
        <f t="shared" si="44"/>
        <v>0.28059600000000001</v>
      </c>
      <c r="O168" s="35">
        <f t="shared" si="45"/>
        <v>0.28059600000000001</v>
      </c>
      <c r="P168" s="117"/>
      <c r="Q168" s="117"/>
      <c r="R168" s="35">
        <f t="shared" ref="R168:R199" si="47">D168-E168</f>
        <v>6.340399999999996E-2</v>
      </c>
      <c r="S168" s="35">
        <f t="shared" ref="S168:S199" si="48">E168-F168-H168-J168</f>
        <v>-6.340399999999996E-2</v>
      </c>
      <c r="T168" s="34">
        <f t="shared" si="46"/>
        <v>-0.18431395348837198</v>
      </c>
      <c r="U168" s="117"/>
      <c r="V168" s="117"/>
      <c r="W168" s="150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ht="31.2">
      <c r="A169" s="128" t="s">
        <v>1443</v>
      </c>
      <c r="B169" s="117" t="s">
        <v>2011</v>
      </c>
      <c r="C169" s="113"/>
      <c r="D169" s="35">
        <f t="shared" si="43"/>
        <v>1.4</v>
      </c>
      <c r="E169" s="35">
        <f t="shared" si="43"/>
        <v>0.39467000000000002</v>
      </c>
      <c r="F169" s="35">
        <v>0</v>
      </c>
      <c r="G169" s="35">
        <v>0</v>
      </c>
      <c r="H169" s="35">
        <v>0</v>
      </c>
      <c r="I169" s="35">
        <v>1.2999999999999999E-2</v>
      </c>
      <c r="J169" s="35">
        <v>1.4</v>
      </c>
      <c r="K169" s="35">
        <v>0.38167000000000001</v>
      </c>
      <c r="L169" s="35">
        <v>0</v>
      </c>
      <c r="M169" s="35"/>
      <c r="N169" s="35">
        <f t="shared" si="44"/>
        <v>0.39467000000000002</v>
      </c>
      <c r="O169" s="35">
        <f t="shared" si="45"/>
        <v>0.38167000000000001</v>
      </c>
      <c r="P169" s="117"/>
      <c r="Q169" s="117"/>
      <c r="R169" s="35">
        <f t="shared" si="47"/>
        <v>1.0053299999999998</v>
      </c>
      <c r="S169" s="35">
        <f t="shared" si="48"/>
        <v>-1.0053299999999998</v>
      </c>
      <c r="T169" s="34">
        <f t="shared" si="46"/>
        <v>-0.71809285714285709</v>
      </c>
      <c r="U169" s="117"/>
      <c r="V169" s="117"/>
      <c r="W169" s="150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ht="31.2">
      <c r="A170" s="128" t="s">
        <v>1441</v>
      </c>
      <c r="B170" s="117" t="s">
        <v>2010</v>
      </c>
      <c r="C170" s="113"/>
      <c r="D170" s="35">
        <f t="shared" si="43"/>
        <v>0.37000000000000005</v>
      </c>
      <c r="E170" s="35">
        <f t="shared" si="43"/>
        <v>0.346441</v>
      </c>
      <c r="F170" s="35">
        <v>0.16350000000000001</v>
      </c>
      <c r="G170" s="35">
        <v>0.16350000000000001</v>
      </c>
      <c r="H170" s="35">
        <v>1.2999999999999999E-2</v>
      </c>
      <c r="I170" s="35">
        <v>0</v>
      </c>
      <c r="J170" s="35">
        <v>0.17050000000000001</v>
      </c>
      <c r="K170" s="35">
        <v>0.18294099999999999</v>
      </c>
      <c r="L170" s="35">
        <v>2.3E-2</v>
      </c>
      <c r="M170" s="35"/>
      <c r="N170" s="35">
        <f t="shared" si="44"/>
        <v>0.346441</v>
      </c>
      <c r="O170" s="35">
        <f t="shared" si="45"/>
        <v>0.18294099999999999</v>
      </c>
      <c r="P170" s="117"/>
      <c r="Q170" s="117"/>
      <c r="R170" s="35">
        <f t="shared" si="47"/>
        <v>2.3559000000000052E-2</v>
      </c>
      <c r="S170" s="35">
        <f t="shared" si="48"/>
        <v>-5.5900000000003169E-4</v>
      </c>
      <c r="T170" s="34">
        <f t="shared" si="46"/>
        <v>-1.6109510086456114E-3</v>
      </c>
      <c r="U170" s="117"/>
      <c r="V170" s="117"/>
      <c r="W170" s="15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121" customFormat="1">
      <c r="A171" s="127" t="s">
        <v>491</v>
      </c>
      <c r="B171" s="123" t="s">
        <v>2009</v>
      </c>
      <c r="C171" s="126"/>
      <c r="D171" s="126">
        <f t="shared" ref="D171:M171" si="49">SUM(D174:D177,D179:D180,D182:D184,D186:D187,D189,D191,D193,D195,D197:D202)</f>
        <v>28.902740629999993</v>
      </c>
      <c r="E171" s="126">
        <f t="shared" si="49"/>
        <v>26.050727010000003</v>
      </c>
      <c r="F171" s="126">
        <f t="shared" si="49"/>
        <v>3.4959979999999997</v>
      </c>
      <c r="G171" s="126">
        <f t="shared" si="49"/>
        <v>3.4959999999999996</v>
      </c>
      <c r="H171" s="126">
        <f t="shared" si="49"/>
        <v>13.460742629999999</v>
      </c>
      <c r="I171" s="126">
        <f t="shared" si="49"/>
        <v>13.461607339999999</v>
      </c>
      <c r="J171" s="126">
        <f t="shared" si="49"/>
        <v>8.9019999999999992</v>
      </c>
      <c r="K171" s="126">
        <f t="shared" si="49"/>
        <v>9.0931196700000001</v>
      </c>
      <c r="L171" s="126">
        <f t="shared" si="49"/>
        <v>3.044</v>
      </c>
      <c r="M171" s="126">
        <f t="shared" si="49"/>
        <v>0</v>
      </c>
      <c r="N171" s="125">
        <f t="shared" si="44"/>
        <v>26.050727010000003</v>
      </c>
      <c r="O171" s="125">
        <f t="shared" si="45"/>
        <v>9.0931196700000001</v>
      </c>
      <c r="P171" s="125">
        <f>SUM(P173:P202)</f>
        <v>26.0489</v>
      </c>
      <c r="Q171" s="125">
        <f>SUM(Q173:Q202)</f>
        <v>9.0925499999999992</v>
      </c>
      <c r="R171" s="125">
        <f t="shared" si="47"/>
        <v>2.8520136199999904</v>
      </c>
      <c r="S171" s="125">
        <f t="shared" si="48"/>
        <v>0.19198638000000479</v>
      </c>
      <c r="T171" s="124">
        <f t="shared" si="46"/>
        <v>7.4244288516227552E-3</v>
      </c>
      <c r="U171" s="123"/>
      <c r="V171" s="123"/>
      <c r="W171" s="122"/>
    </row>
    <row r="172" spans="1:42">
      <c r="A172" s="119"/>
      <c r="B172" s="118" t="s">
        <v>1725</v>
      </c>
      <c r="C172" s="11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117"/>
      <c r="Q172" s="117"/>
      <c r="R172" s="35">
        <f t="shared" si="47"/>
        <v>0</v>
      </c>
      <c r="S172" s="35">
        <f t="shared" si="48"/>
        <v>0</v>
      </c>
      <c r="T172" s="34"/>
      <c r="U172" s="117"/>
      <c r="V172" s="117"/>
      <c r="W172" s="116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ht="31.2">
      <c r="A173" s="119"/>
      <c r="B173" s="117" t="s">
        <v>1821</v>
      </c>
      <c r="C173" s="113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6"/>
      <c r="Q173" s="149"/>
      <c r="R173" s="35">
        <f t="shared" si="47"/>
        <v>0</v>
      </c>
      <c r="S173" s="35">
        <f t="shared" si="48"/>
        <v>0</v>
      </c>
      <c r="T173" s="34"/>
      <c r="U173" s="117"/>
      <c r="V173" s="117"/>
      <c r="W173" s="116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ht="31.2">
      <c r="A174" s="119" t="s">
        <v>1434</v>
      </c>
      <c r="B174" s="120" t="s">
        <v>2008</v>
      </c>
      <c r="C174" s="113"/>
      <c r="D174" s="35">
        <f t="shared" ref="D174:E177" si="50">SUM(F174,H174,J174,L174)</f>
        <v>0.83199999999999996</v>
      </c>
      <c r="E174" s="37">
        <f t="shared" si="50"/>
        <v>0.83170776000000002</v>
      </c>
      <c r="F174" s="35"/>
      <c r="G174" s="35"/>
      <c r="H174" s="35">
        <v>0.83199999999999996</v>
      </c>
      <c r="I174" s="35">
        <v>0.83170776000000002</v>
      </c>
      <c r="J174" s="35"/>
      <c r="K174" s="35"/>
      <c r="L174" s="35"/>
      <c r="M174" s="35"/>
      <c r="N174" s="35">
        <f>E174</f>
        <v>0.83170776000000002</v>
      </c>
      <c r="O174" s="35">
        <f>K174</f>
        <v>0</v>
      </c>
      <c r="P174" s="36">
        <v>0.83199999999999996</v>
      </c>
      <c r="Q174" s="36">
        <v>0</v>
      </c>
      <c r="R174" s="35">
        <f t="shared" si="47"/>
        <v>2.9223999999994366E-4</v>
      </c>
      <c r="S174" s="35">
        <f t="shared" si="48"/>
        <v>-2.9223999999994366E-4</v>
      </c>
      <c r="T174" s="34">
        <f>E174/(F174+H174+J174)-100%</f>
        <v>-3.5124999999991413E-4</v>
      </c>
      <c r="U174" s="117"/>
      <c r="V174" s="117"/>
      <c r="W174" s="116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ht="31.2">
      <c r="A175" s="119" t="s">
        <v>1432</v>
      </c>
      <c r="B175" s="120" t="s">
        <v>2007</v>
      </c>
      <c r="C175" s="113"/>
      <c r="D175" s="35">
        <f t="shared" si="50"/>
        <v>0.69699999999999995</v>
      </c>
      <c r="E175" s="35">
        <f t="shared" si="50"/>
        <v>0.69713194999999994</v>
      </c>
      <c r="F175" s="35"/>
      <c r="G175" s="35"/>
      <c r="H175" s="35">
        <v>0.69699999999999995</v>
      </c>
      <c r="I175" s="35">
        <v>0.69713194999999994</v>
      </c>
      <c r="J175" s="35"/>
      <c r="K175" s="35"/>
      <c r="L175" s="35"/>
      <c r="M175" s="35"/>
      <c r="N175" s="35">
        <f>E175</f>
        <v>0.69713194999999994</v>
      </c>
      <c r="O175" s="35">
        <f>K175</f>
        <v>0</v>
      </c>
      <c r="P175" s="36">
        <v>0.69699999999999995</v>
      </c>
      <c r="Q175" s="36">
        <v>0</v>
      </c>
      <c r="R175" s="35">
        <f t="shared" si="47"/>
        <v>-1.319499999999918E-4</v>
      </c>
      <c r="S175" s="35">
        <f t="shared" si="48"/>
        <v>1.319499999999918E-4</v>
      </c>
      <c r="T175" s="34">
        <f>E175/(F175+H175+J175)-100%</f>
        <v>1.8931133428989888E-4</v>
      </c>
      <c r="U175" s="117"/>
      <c r="V175" s="117"/>
      <c r="W175" s="116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ht="29.25" customHeight="1">
      <c r="A176" s="119" t="s">
        <v>1430</v>
      </c>
      <c r="B176" s="120" t="s">
        <v>2006</v>
      </c>
      <c r="C176" s="113"/>
      <c r="D176" s="35">
        <f t="shared" si="50"/>
        <v>0.248</v>
      </c>
      <c r="E176" s="35">
        <f t="shared" si="50"/>
        <v>0.24937798999999999</v>
      </c>
      <c r="F176" s="35"/>
      <c r="G176" s="35"/>
      <c r="H176" s="35"/>
      <c r="I176" s="35"/>
      <c r="J176" s="35">
        <v>0.248</v>
      </c>
      <c r="K176" s="45">
        <v>0.24937798999999999</v>
      </c>
      <c r="L176" s="45">
        <v>0</v>
      </c>
      <c r="M176" s="45">
        <v>0</v>
      </c>
      <c r="N176" s="45">
        <v>0</v>
      </c>
      <c r="O176" s="45">
        <v>0</v>
      </c>
      <c r="P176" s="45">
        <v>0.249</v>
      </c>
      <c r="Q176" s="45">
        <v>0.249</v>
      </c>
      <c r="R176" s="35">
        <f t="shared" si="47"/>
        <v>-1.3779899999999956E-3</v>
      </c>
      <c r="S176" s="35">
        <f t="shared" si="48"/>
        <v>1.3779899999999956E-3</v>
      </c>
      <c r="T176" s="34">
        <f>E176/(F176+H176+J176)-100%</f>
        <v>5.5564112903225826E-3</v>
      </c>
      <c r="U176" s="117"/>
      <c r="V176" s="117"/>
      <c r="W176" s="11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ht="31.2">
      <c r="A177" s="119" t="s">
        <v>1428</v>
      </c>
      <c r="B177" s="120" t="s">
        <v>2005</v>
      </c>
      <c r="C177" s="113"/>
      <c r="D177" s="35">
        <f t="shared" si="50"/>
        <v>0.114096</v>
      </c>
      <c r="E177" s="35">
        <f t="shared" si="50"/>
        <v>0.114096</v>
      </c>
      <c r="F177" s="35"/>
      <c r="G177" s="35"/>
      <c r="H177" s="35">
        <v>0.114096</v>
      </c>
      <c r="I177" s="35">
        <v>0.114096</v>
      </c>
      <c r="J177" s="35"/>
      <c r="K177" s="35"/>
      <c r="L177" s="35"/>
      <c r="M177" s="35"/>
      <c r="N177" s="35">
        <f>E177</f>
        <v>0.114096</v>
      </c>
      <c r="O177" s="35">
        <f>K177</f>
        <v>0</v>
      </c>
      <c r="P177" s="36">
        <v>0.114</v>
      </c>
      <c r="Q177" s="36">
        <v>0</v>
      </c>
      <c r="R177" s="35">
        <f t="shared" si="47"/>
        <v>0</v>
      </c>
      <c r="S177" s="35">
        <f t="shared" si="48"/>
        <v>0</v>
      </c>
      <c r="T177" s="34">
        <f>E177/(F177+H177+J177)-100%</f>
        <v>0</v>
      </c>
      <c r="U177" s="117"/>
      <c r="V177" s="117"/>
      <c r="W177" s="116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>
      <c r="A178" s="119"/>
      <c r="B178" s="118" t="s">
        <v>525</v>
      </c>
      <c r="C178" s="113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6"/>
      <c r="Q178" s="46"/>
      <c r="R178" s="35">
        <f t="shared" si="47"/>
        <v>0</v>
      </c>
      <c r="S178" s="35">
        <f t="shared" si="48"/>
        <v>0</v>
      </c>
      <c r="T178" s="34"/>
      <c r="U178" s="117"/>
      <c r="V178" s="117"/>
      <c r="W178" s="116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>
      <c r="A179" s="119" t="s">
        <v>1426</v>
      </c>
      <c r="B179" s="120" t="s">
        <v>2004</v>
      </c>
      <c r="C179" s="113"/>
      <c r="D179" s="35">
        <f>SUM(F179,H179,J179,L179)</f>
        <v>3.5600000000000007E-2</v>
      </c>
      <c r="E179" s="35">
        <f>SUM(G179,I179,K179,M179)</f>
        <v>5.9999999999999995E-4</v>
      </c>
      <c r="F179" s="35"/>
      <c r="G179" s="35"/>
      <c r="H179" s="35">
        <v>5.9999999999999995E-4</v>
      </c>
      <c r="I179" s="35">
        <v>5.9999999999999995E-4</v>
      </c>
      <c r="J179" s="35">
        <v>3.5000000000000003E-2</v>
      </c>
      <c r="K179" s="35"/>
      <c r="L179" s="35"/>
      <c r="M179" s="35"/>
      <c r="N179" s="35">
        <f>E179</f>
        <v>5.9999999999999995E-4</v>
      </c>
      <c r="O179" s="35">
        <f>K179</f>
        <v>0</v>
      </c>
      <c r="P179" s="45"/>
      <c r="Q179" s="45"/>
      <c r="R179" s="35">
        <f t="shared" si="47"/>
        <v>3.5000000000000003E-2</v>
      </c>
      <c r="S179" s="35">
        <f t="shared" si="48"/>
        <v>-3.5000000000000003E-2</v>
      </c>
      <c r="T179" s="34">
        <f>E179/(F179+H179+J179)-100%</f>
        <v>-0.9831460674157303</v>
      </c>
      <c r="U179" s="117"/>
      <c r="V179" s="117"/>
      <c r="W179" s="116"/>
    </row>
    <row r="180" spans="1:42" ht="31.2">
      <c r="A180" s="119" t="s">
        <v>1424</v>
      </c>
      <c r="B180" s="120" t="s">
        <v>2003</v>
      </c>
      <c r="C180" s="113"/>
      <c r="D180" s="35">
        <f>SUM(F180,H180,J180,L180)</f>
        <v>3.5000000000000003E-2</v>
      </c>
      <c r="E180" s="35">
        <f>SUM(G180,I180,K180,M180)</f>
        <v>0</v>
      </c>
      <c r="F180" s="35"/>
      <c r="G180" s="35"/>
      <c r="H180" s="35"/>
      <c r="I180" s="35"/>
      <c r="J180" s="35">
        <v>3.5000000000000003E-2</v>
      </c>
      <c r="K180" s="35"/>
      <c r="L180" s="35"/>
      <c r="M180" s="35"/>
      <c r="N180" s="35">
        <f>E180</f>
        <v>0</v>
      </c>
      <c r="O180" s="35">
        <f>K180</f>
        <v>0</v>
      </c>
      <c r="P180" s="45"/>
      <c r="Q180" s="45"/>
      <c r="R180" s="35">
        <f t="shared" si="47"/>
        <v>3.5000000000000003E-2</v>
      </c>
      <c r="S180" s="35">
        <f t="shared" si="48"/>
        <v>-3.5000000000000003E-2</v>
      </c>
      <c r="T180" s="34">
        <f>E180/(F180+H180+J180)-100%</f>
        <v>-1</v>
      </c>
      <c r="U180" s="117"/>
      <c r="V180" s="117"/>
      <c r="W180" s="116"/>
    </row>
    <row r="181" spans="1:42">
      <c r="A181" s="119"/>
      <c r="B181" s="118" t="s">
        <v>1706</v>
      </c>
      <c r="C181" s="113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149"/>
      <c r="Q181" s="46"/>
      <c r="R181" s="35">
        <f t="shared" si="47"/>
        <v>0</v>
      </c>
      <c r="S181" s="35">
        <f t="shared" si="48"/>
        <v>0</v>
      </c>
      <c r="T181" s="34"/>
      <c r="U181" s="117"/>
      <c r="V181" s="117"/>
      <c r="W181" s="116"/>
    </row>
    <row r="182" spans="1:42">
      <c r="A182" s="119" t="s">
        <v>1422</v>
      </c>
      <c r="B182" s="120" t="s">
        <v>1880</v>
      </c>
      <c r="C182" s="113"/>
      <c r="D182" s="35">
        <f t="shared" ref="D182:E184" si="51">SUM(F182,H182,J182,L182)</f>
        <v>3.4519980000000001</v>
      </c>
      <c r="E182" s="35">
        <f t="shared" si="51"/>
        <v>3.452</v>
      </c>
      <c r="F182" s="35">
        <v>3.4519980000000001</v>
      </c>
      <c r="G182" s="35">
        <v>3.452</v>
      </c>
      <c r="H182" s="35"/>
      <c r="I182" s="35"/>
      <c r="J182" s="35"/>
      <c r="K182" s="35"/>
      <c r="L182" s="35"/>
      <c r="M182" s="35"/>
      <c r="N182" s="35">
        <f>E182</f>
        <v>3.452</v>
      </c>
      <c r="O182" s="35">
        <f>K182</f>
        <v>0</v>
      </c>
      <c r="P182" s="36">
        <v>3.452</v>
      </c>
      <c r="Q182" s="45">
        <v>0</v>
      </c>
      <c r="R182" s="35">
        <f t="shared" si="47"/>
        <v>-1.9999999998354667E-6</v>
      </c>
      <c r="S182" s="35">
        <f t="shared" si="48"/>
        <v>1.9999999998354667E-6</v>
      </c>
      <c r="T182" s="34">
        <f>E182/(F182+H182+J182)-100%</f>
        <v>5.7937461139800916E-7</v>
      </c>
      <c r="U182" s="117"/>
      <c r="V182" s="117"/>
      <c r="W182" s="116"/>
    </row>
    <row r="183" spans="1:42">
      <c r="A183" s="119" t="s">
        <v>1420</v>
      </c>
      <c r="B183" s="120" t="s">
        <v>1713</v>
      </c>
      <c r="C183" s="113"/>
      <c r="D183" s="35">
        <f t="shared" si="51"/>
        <v>0.432</v>
      </c>
      <c r="E183" s="35">
        <f t="shared" si="51"/>
        <v>0.43180000000000002</v>
      </c>
      <c r="F183" s="35"/>
      <c r="G183" s="35"/>
      <c r="H183" s="35">
        <v>0.432</v>
      </c>
      <c r="I183" s="35">
        <v>0.43180000000000002</v>
      </c>
      <c r="J183" s="35"/>
      <c r="K183" s="35"/>
      <c r="L183" s="35"/>
      <c r="M183" s="35"/>
      <c r="N183" s="35">
        <f>E183</f>
        <v>0.43180000000000002</v>
      </c>
      <c r="O183" s="35">
        <f>K183</f>
        <v>0</v>
      </c>
      <c r="P183" s="36">
        <v>0.432</v>
      </c>
      <c r="Q183" s="36">
        <v>0</v>
      </c>
      <c r="R183" s="35">
        <f t="shared" si="47"/>
        <v>1.9999999999997797E-4</v>
      </c>
      <c r="S183" s="35">
        <f t="shared" si="48"/>
        <v>-1.9999999999997797E-4</v>
      </c>
      <c r="T183" s="34">
        <f>E183/(F183+H183+J183)-100%</f>
        <v>-4.629629629628873E-4</v>
      </c>
      <c r="U183" s="117"/>
      <c r="V183" s="117"/>
      <c r="W183" s="116"/>
    </row>
    <row r="184" spans="1:42">
      <c r="A184" s="119" t="s">
        <v>1418</v>
      </c>
      <c r="B184" s="120" t="s">
        <v>1977</v>
      </c>
      <c r="C184" s="113"/>
      <c r="D184" s="35">
        <f t="shared" si="51"/>
        <v>2.9870000000000001</v>
      </c>
      <c r="E184" s="35">
        <f t="shared" si="51"/>
        <v>2.9870000000000001</v>
      </c>
      <c r="F184" s="35"/>
      <c r="G184" s="35"/>
      <c r="H184" s="35">
        <v>2.9870000000000001</v>
      </c>
      <c r="I184" s="35">
        <v>2.9870000000000001</v>
      </c>
      <c r="J184" s="35"/>
      <c r="K184" s="35"/>
      <c r="L184" s="35"/>
      <c r="M184" s="35"/>
      <c r="N184" s="35">
        <f>E184</f>
        <v>2.9870000000000001</v>
      </c>
      <c r="O184" s="35">
        <f>K184</f>
        <v>0</v>
      </c>
      <c r="P184" s="36">
        <v>2.9870000000000001</v>
      </c>
      <c r="Q184" s="36">
        <v>0</v>
      </c>
      <c r="R184" s="35">
        <f t="shared" si="47"/>
        <v>0</v>
      </c>
      <c r="S184" s="35">
        <f t="shared" si="48"/>
        <v>0</v>
      </c>
      <c r="T184" s="34">
        <f>E184/(F184+H184+J184)-100%</f>
        <v>0</v>
      </c>
      <c r="U184" s="117"/>
      <c r="V184" s="117"/>
      <c r="W184" s="116"/>
    </row>
    <row r="185" spans="1:42">
      <c r="A185" s="119"/>
      <c r="B185" s="118" t="s">
        <v>1874</v>
      </c>
      <c r="C185" s="113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6"/>
      <c r="Q185" s="46"/>
      <c r="R185" s="35">
        <f t="shared" si="47"/>
        <v>0</v>
      </c>
      <c r="S185" s="35">
        <f t="shared" si="48"/>
        <v>0</v>
      </c>
      <c r="T185" s="34"/>
      <c r="U185" s="117"/>
      <c r="V185" s="117"/>
      <c r="W185" s="116"/>
    </row>
    <row r="186" spans="1:42">
      <c r="A186" s="119" t="s">
        <v>1416</v>
      </c>
      <c r="B186" s="120" t="s">
        <v>2002</v>
      </c>
      <c r="C186" s="113"/>
      <c r="D186" s="35">
        <f>SUM(F186,H186,J186,L186)</f>
        <v>6.4015899300000001</v>
      </c>
      <c r="E186" s="35">
        <f>SUM(G186,I186,K186,M186)</f>
        <v>6.4015899300000001</v>
      </c>
      <c r="F186" s="35"/>
      <c r="G186" s="35"/>
      <c r="H186" s="35">
        <v>6.4015899300000001</v>
      </c>
      <c r="I186" s="35">
        <v>6.4015899300000001</v>
      </c>
      <c r="J186" s="35"/>
      <c r="K186" s="35"/>
      <c r="L186" s="35"/>
      <c r="M186" s="35"/>
      <c r="N186" s="35">
        <f>E186</f>
        <v>6.4015899300000001</v>
      </c>
      <c r="O186" s="35">
        <f>K186</f>
        <v>0</v>
      </c>
      <c r="P186" s="36">
        <v>6.4020000000000001</v>
      </c>
      <c r="Q186" s="36">
        <v>0</v>
      </c>
      <c r="R186" s="35">
        <f t="shared" si="47"/>
        <v>0</v>
      </c>
      <c r="S186" s="35">
        <f t="shared" si="48"/>
        <v>0</v>
      </c>
      <c r="T186" s="34">
        <f>E186/(F186+H186+J186)-100%</f>
        <v>0</v>
      </c>
      <c r="U186" s="117"/>
      <c r="V186" s="117"/>
      <c r="W186" s="116"/>
    </row>
    <row r="187" spans="1:42">
      <c r="A187" s="119" t="s">
        <v>1414</v>
      </c>
      <c r="B187" s="120" t="s">
        <v>2001</v>
      </c>
      <c r="C187" s="113"/>
      <c r="D187" s="35">
        <f>SUM(F187,H187,J187,L187)</f>
        <v>7.2149999999999999</v>
      </c>
      <c r="E187" s="35">
        <f>SUM(G187,I187,K187,M187)</f>
        <v>7.5362246800000001</v>
      </c>
      <c r="F187" s="35"/>
      <c r="G187" s="35"/>
      <c r="H187" s="35"/>
      <c r="I187" s="35"/>
      <c r="J187" s="35">
        <v>7.2149999999999999</v>
      </c>
      <c r="K187" s="35">
        <v>7.5362246800000001</v>
      </c>
      <c r="L187" s="35">
        <v>0</v>
      </c>
      <c r="M187" s="35"/>
      <c r="N187" s="35">
        <f>E187</f>
        <v>7.5362246800000001</v>
      </c>
      <c r="O187" s="35">
        <f>K187</f>
        <v>7.5362246800000001</v>
      </c>
      <c r="P187" s="35">
        <v>7.5359999999999996</v>
      </c>
      <c r="Q187" s="35">
        <v>7.5359999999999996</v>
      </c>
      <c r="R187" s="35">
        <f t="shared" si="47"/>
        <v>-0.32122468000000026</v>
      </c>
      <c r="S187" s="35">
        <f t="shared" si="48"/>
        <v>0.32122468000000026</v>
      </c>
      <c r="T187" s="34">
        <f>E187/(F187+H187+J187)-100%</f>
        <v>4.4521785169785222E-2</v>
      </c>
      <c r="U187" s="117"/>
      <c r="V187" s="117"/>
      <c r="W187" s="116"/>
    </row>
    <row r="188" spans="1:42">
      <c r="A188" s="119"/>
      <c r="B188" s="118" t="s">
        <v>2000</v>
      </c>
      <c r="C188" s="113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6"/>
      <c r="Q188" s="46"/>
      <c r="R188" s="35">
        <f t="shared" si="47"/>
        <v>0</v>
      </c>
      <c r="S188" s="35">
        <f t="shared" si="48"/>
        <v>0</v>
      </c>
      <c r="T188" s="34"/>
      <c r="U188" s="117"/>
      <c r="V188" s="117"/>
      <c r="W188" s="116"/>
    </row>
    <row r="189" spans="1:42">
      <c r="A189" s="119" t="s">
        <v>1412</v>
      </c>
      <c r="B189" s="120" t="s">
        <v>1999</v>
      </c>
      <c r="C189" s="113"/>
      <c r="D189" s="35">
        <f>SUM(F189,H189,J189,L189)</f>
        <v>2.9489999999999998</v>
      </c>
      <c r="E189" s="35">
        <f>SUM(G189,I189,K189,M189)</f>
        <v>0</v>
      </c>
      <c r="F189" s="35"/>
      <c r="G189" s="35"/>
      <c r="H189" s="35"/>
      <c r="I189" s="35"/>
      <c r="J189" s="35"/>
      <c r="K189" s="35"/>
      <c r="L189" s="35">
        <v>2.9489999999999998</v>
      </c>
      <c r="M189" s="35"/>
      <c r="N189" s="35">
        <f>E189</f>
        <v>0</v>
      </c>
      <c r="O189" s="35">
        <f>K189</f>
        <v>0</v>
      </c>
      <c r="P189" s="45">
        <v>0</v>
      </c>
      <c r="Q189" s="45">
        <v>0</v>
      </c>
      <c r="R189" s="35">
        <f t="shared" si="47"/>
        <v>2.9489999999999998</v>
      </c>
      <c r="S189" s="35">
        <f t="shared" si="48"/>
        <v>0</v>
      </c>
      <c r="T189" s="34"/>
      <c r="U189" s="117"/>
      <c r="V189" s="117"/>
      <c r="W189" s="116"/>
    </row>
    <row r="190" spans="1:42">
      <c r="A190" s="119"/>
      <c r="B190" s="118" t="s">
        <v>1650</v>
      </c>
      <c r="C190" s="113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46"/>
      <c r="Q190" s="149"/>
      <c r="R190" s="35">
        <f t="shared" si="47"/>
        <v>0</v>
      </c>
      <c r="S190" s="35">
        <f t="shared" si="48"/>
        <v>0</v>
      </c>
      <c r="T190" s="34"/>
      <c r="U190" s="117"/>
      <c r="V190" s="117"/>
      <c r="W190" s="116"/>
    </row>
    <row r="191" spans="1:42">
      <c r="A191" s="119" t="s">
        <v>1410</v>
      </c>
      <c r="B191" s="120" t="s">
        <v>1998</v>
      </c>
      <c r="C191" s="113"/>
      <c r="D191" s="35">
        <f>SUM(F191,H191,J191,L191)</f>
        <v>0.51334999999999997</v>
      </c>
      <c r="E191" s="35">
        <f>SUM(G191,I191,K191,M191)</f>
        <v>0.53089999999999993</v>
      </c>
      <c r="F191" s="35"/>
      <c r="G191" s="35"/>
      <c r="H191" s="35">
        <v>0.39334999999999998</v>
      </c>
      <c r="I191" s="35">
        <v>0.39334999999999998</v>
      </c>
      <c r="J191" s="35">
        <v>0.12</v>
      </c>
      <c r="K191" s="35">
        <v>0.13755000000000001</v>
      </c>
      <c r="L191" s="35"/>
      <c r="M191" s="35"/>
      <c r="N191" s="35">
        <f>E191</f>
        <v>0.53089999999999993</v>
      </c>
      <c r="O191" s="35">
        <f>K191</f>
        <v>0.13755000000000001</v>
      </c>
      <c r="P191" s="35">
        <v>0.53089999999999993</v>
      </c>
      <c r="Q191" s="35">
        <v>0.13755000000000001</v>
      </c>
      <c r="R191" s="35">
        <f t="shared" si="47"/>
        <v>-1.7549999999999955E-2</v>
      </c>
      <c r="S191" s="35">
        <f t="shared" si="48"/>
        <v>1.7549999999999955E-2</v>
      </c>
      <c r="T191" s="34">
        <f>E191/(F191+H191+J191)-100%</f>
        <v>3.4187201714229953E-2</v>
      </c>
      <c r="U191" s="117"/>
      <c r="V191" s="117"/>
      <c r="W191" s="116"/>
    </row>
    <row r="192" spans="1:42" s="4" customFormat="1">
      <c r="A192" s="119"/>
      <c r="B192" s="118" t="s">
        <v>520</v>
      </c>
      <c r="C192" s="113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149"/>
      <c r="Q192" s="149"/>
      <c r="R192" s="35">
        <f t="shared" si="47"/>
        <v>0</v>
      </c>
      <c r="S192" s="35">
        <f t="shared" si="48"/>
        <v>0</v>
      </c>
      <c r="T192" s="34"/>
      <c r="U192" s="117"/>
      <c r="V192" s="117"/>
      <c r="W192" s="116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ht="31.2">
      <c r="A193" s="119" t="s">
        <v>1408</v>
      </c>
      <c r="B193" s="120" t="s">
        <v>1738</v>
      </c>
      <c r="C193" s="113"/>
      <c r="D193" s="35">
        <f>SUM(F193,H193,J193,L193)</f>
        <v>1.8257327000000001</v>
      </c>
      <c r="E193" s="133">
        <f>SUM(G193,I193,K193,M193)</f>
        <v>1.6506996999999999</v>
      </c>
      <c r="F193" s="35"/>
      <c r="G193" s="35"/>
      <c r="H193" s="35">
        <v>0.57673269999999999</v>
      </c>
      <c r="I193" s="35">
        <v>0.57673269999999999</v>
      </c>
      <c r="J193" s="35">
        <v>1.2490000000000001</v>
      </c>
      <c r="K193" s="35">
        <v>1.0739669999999999</v>
      </c>
      <c r="L193" s="35"/>
      <c r="M193" s="35"/>
      <c r="N193" s="35">
        <f>E193</f>
        <v>1.6506996999999999</v>
      </c>
      <c r="O193" s="35">
        <f>K193</f>
        <v>1.0739669999999999</v>
      </c>
      <c r="P193" s="36">
        <v>1.651</v>
      </c>
      <c r="Q193" s="36">
        <v>1.0740000000000001</v>
      </c>
      <c r="R193" s="35">
        <f t="shared" si="47"/>
        <v>0.17503300000000022</v>
      </c>
      <c r="S193" s="35">
        <f t="shared" si="48"/>
        <v>-0.17503300000000022</v>
      </c>
      <c r="T193" s="34">
        <f>E193/(F193+H193+J193)-100%</f>
        <v>-9.5870003314285968E-2</v>
      </c>
      <c r="U193" s="117"/>
      <c r="V193" s="117"/>
      <c r="W193" s="116"/>
    </row>
    <row r="194" spans="1:42">
      <c r="A194" s="119"/>
      <c r="B194" s="118" t="s">
        <v>1652</v>
      </c>
      <c r="C194" s="113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46"/>
      <c r="Q194" s="46"/>
      <c r="R194" s="35">
        <f t="shared" si="47"/>
        <v>0</v>
      </c>
      <c r="S194" s="35">
        <f t="shared" si="48"/>
        <v>0</v>
      </c>
      <c r="T194" s="34"/>
      <c r="U194" s="117"/>
      <c r="V194" s="117"/>
      <c r="W194" s="116"/>
    </row>
    <row r="195" spans="1:42">
      <c r="A195" s="119" t="s">
        <v>1406</v>
      </c>
      <c r="B195" s="120" t="s">
        <v>1997</v>
      </c>
      <c r="C195" s="113"/>
      <c r="D195" s="35">
        <f>SUM(F195,H195,J195,L195)</f>
        <v>9.5000000000000001E-2</v>
      </c>
      <c r="E195" s="35">
        <f>SUM(G195,I195,K195,M195)</f>
        <v>9.6000000000000002E-2</v>
      </c>
      <c r="F195" s="35"/>
      <c r="G195" s="35"/>
      <c r="H195" s="35"/>
      <c r="I195" s="35"/>
      <c r="J195" s="35"/>
      <c r="K195" s="35">
        <v>9.6000000000000002E-2</v>
      </c>
      <c r="L195" s="35">
        <v>9.5000000000000001E-2</v>
      </c>
      <c r="M195" s="35"/>
      <c r="N195" s="35">
        <f>E195</f>
        <v>9.6000000000000002E-2</v>
      </c>
      <c r="O195" s="35">
        <f>K195</f>
        <v>9.6000000000000002E-2</v>
      </c>
      <c r="P195" s="45">
        <v>9.6000000000000002E-2</v>
      </c>
      <c r="Q195" s="45">
        <v>9.6000000000000002E-2</v>
      </c>
      <c r="R195" s="35">
        <f t="shared" si="47"/>
        <v>-1.0000000000000009E-3</v>
      </c>
      <c r="S195" s="35">
        <f t="shared" si="48"/>
        <v>9.6000000000000002E-2</v>
      </c>
      <c r="T195" s="34"/>
      <c r="U195" s="117"/>
      <c r="V195" s="117"/>
      <c r="W195" s="116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>
      <c r="A196" s="119"/>
      <c r="B196" s="118" t="s">
        <v>1708</v>
      </c>
      <c r="C196" s="113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6"/>
      <c r="Q196" s="46"/>
      <c r="R196" s="35">
        <f t="shared" si="47"/>
        <v>0</v>
      </c>
      <c r="S196" s="35">
        <f t="shared" si="48"/>
        <v>0</v>
      </c>
      <c r="T196" s="34"/>
      <c r="U196" s="117"/>
      <c r="V196" s="117"/>
      <c r="W196" s="11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ht="31.2">
      <c r="A197" s="119" t="s">
        <v>1404</v>
      </c>
      <c r="B197" s="120" t="s">
        <v>1996</v>
      </c>
      <c r="C197" s="113"/>
      <c r="D197" s="35">
        <f t="shared" ref="D197:E202" si="52">SUM(F197,H197,J197,L197)</f>
        <v>0.24759999999999999</v>
      </c>
      <c r="E197" s="148">
        <f t="shared" si="52"/>
        <v>0.24879199999999999</v>
      </c>
      <c r="F197" s="35">
        <v>5.9999999999999995E-4</v>
      </c>
      <c r="G197" s="35">
        <v>5.9999999999999995E-4</v>
      </c>
      <c r="H197" s="35">
        <v>0.247</v>
      </c>
      <c r="I197" s="35">
        <v>0.248192</v>
      </c>
      <c r="J197" s="35"/>
      <c r="K197" s="35"/>
      <c r="L197" s="35"/>
      <c r="M197" s="35"/>
      <c r="N197" s="35">
        <f t="shared" ref="N197:N203" si="53">E197</f>
        <v>0.24879199999999999</v>
      </c>
      <c r="O197" s="35">
        <f t="shared" ref="O197:O203" si="54">K197</f>
        <v>0</v>
      </c>
      <c r="P197" s="45">
        <v>0.248</v>
      </c>
      <c r="Q197" s="45">
        <v>0</v>
      </c>
      <c r="R197" s="35">
        <f t="shared" si="47"/>
        <v>-1.1919999999999986E-3</v>
      </c>
      <c r="S197" s="35">
        <f t="shared" si="48"/>
        <v>1.1919999999999986E-3</v>
      </c>
      <c r="T197" s="34">
        <f t="shared" ref="T197:T203" si="55">E197/(F197+H197+J197)-100%</f>
        <v>4.8142164781905805E-3</v>
      </c>
      <c r="U197" s="117"/>
      <c r="V197" s="117"/>
      <c r="W197" s="116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>
      <c r="A198" s="119" t="s">
        <v>1402</v>
      </c>
      <c r="B198" s="120" t="s">
        <v>1995</v>
      </c>
      <c r="C198" s="113"/>
      <c r="D198" s="35">
        <f t="shared" si="52"/>
        <v>0.18440599999999999</v>
      </c>
      <c r="E198" s="35">
        <f t="shared" si="52"/>
        <v>0.18440599999999999</v>
      </c>
      <c r="F198" s="35"/>
      <c r="G198" s="35"/>
      <c r="H198" s="35">
        <v>0.18440599999999999</v>
      </c>
      <c r="I198" s="35">
        <v>0.18440599999999999</v>
      </c>
      <c r="J198" s="35"/>
      <c r="K198" s="35"/>
      <c r="L198" s="35"/>
      <c r="M198" s="35"/>
      <c r="N198" s="35">
        <f t="shared" si="53"/>
        <v>0.18440599999999999</v>
      </c>
      <c r="O198" s="35">
        <f t="shared" si="54"/>
        <v>0</v>
      </c>
      <c r="P198" s="45">
        <v>0.184</v>
      </c>
      <c r="Q198" s="45">
        <v>0</v>
      </c>
      <c r="R198" s="35">
        <f t="shared" si="47"/>
        <v>0</v>
      </c>
      <c r="S198" s="35">
        <f t="shared" si="48"/>
        <v>0</v>
      </c>
      <c r="T198" s="34">
        <f t="shared" si="55"/>
        <v>0</v>
      </c>
      <c r="U198" s="117"/>
      <c r="V198" s="117"/>
      <c r="W198" s="116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>
      <c r="A199" s="119" t="s">
        <v>1400</v>
      </c>
      <c r="B199" s="120" t="s">
        <v>1994</v>
      </c>
      <c r="C199" s="113"/>
      <c r="D199" s="35">
        <f t="shared" si="52"/>
        <v>0.19420000000000001</v>
      </c>
      <c r="E199" s="35">
        <f t="shared" si="52"/>
        <v>0.19423299999999999</v>
      </c>
      <c r="F199" s="35"/>
      <c r="G199" s="35"/>
      <c r="H199" s="35">
        <v>0.19420000000000001</v>
      </c>
      <c r="I199" s="35">
        <v>0.19423299999999999</v>
      </c>
      <c r="J199" s="35"/>
      <c r="K199" s="35"/>
      <c r="L199" s="35"/>
      <c r="M199" s="35"/>
      <c r="N199" s="35">
        <f t="shared" si="53"/>
        <v>0.19423299999999999</v>
      </c>
      <c r="O199" s="35">
        <f t="shared" si="54"/>
        <v>0</v>
      </c>
      <c r="P199" s="45">
        <v>0.19400000000000001</v>
      </c>
      <c r="Q199" s="45">
        <v>0</v>
      </c>
      <c r="R199" s="35">
        <f t="shared" si="47"/>
        <v>-3.2999999999977492E-5</v>
      </c>
      <c r="S199" s="35">
        <f t="shared" si="48"/>
        <v>3.2999999999977492E-5</v>
      </c>
      <c r="T199" s="34">
        <f t="shared" si="55"/>
        <v>1.699279093716477E-4</v>
      </c>
      <c r="U199" s="117"/>
      <c r="V199" s="117"/>
      <c r="W199" s="116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ht="31.2">
      <c r="A200" s="119" t="s">
        <v>1398</v>
      </c>
      <c r="B200" s="120" t="s">
        <v>1993</v>
      </c>
      <c r="C200" s="113"/>
      <c r="D200" s="35">
        <f t="shared" si="52"/>
        <v>0.229323</v>
      </c>
      <c r="E200" s="35">
        <f t="shared" si="52"/>
        <v>0.229323</v>
      </c>
      <c r="F200" s="35"/>
      <c r="G200" s="35"/>
      <c r="H200" s="35">
        <v>0.229323</v>
      </c>
      <c r="I200" s="35">
        <v>0.229323</v>
      </c>
      <c r="J200" s="35"/>
      <c r="K200" s="35"/>
      <c r="L200" s="35"/>
      <c r="M200" s="35"/>
      <c r="N200" s="35">
        <f t="shared" si="53"/>
        <v>0.229323</v>
      </c>
      <c r="O200" s="35">
        <f t="shared" si="54"/>
        <v>0</v>
      </c>
      <c r="P200" s="45">
        <v>0.22900000000000001</v>
      </c>
      <c r="Q200" s="45">
        <v>0</v>
      </c>
      <c r="R200" s="35">
        <f t="shared" ref="R200:R231" si="56">D200-E200</f>
        <v>0</v>
      </c>
      <c r="S200" s="35">
        <f t="shared" ref="S200:S231" si="57">E200-F200-H200-J200</f>
        <v>0</v>
      </c>
      <c r="T200" s="34">
        <f t="shared" si="55"/>
        <v>0</v>
      </c>
      <c r="U200" s="117"/>
      <c r="V200" s="117"/>
      <c r="W200" s="116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>
      <c r="A201" s="119" t="s">
        <v>1396</v>
      </c>
      <c r="B201" s="120" t="s">
        <v>1992</v>
      </c>
      <c r="C201" s="113"/>
      <c r="D201" s="35">
        <f t="shared" si="52"/>
        <v>6.8199999999999997E-2</v>
      </c>
      <c r="E201" s="133">
        <f t="shared" si="52"/>
        <v>6.8199999999999997E-2</v>
      </c>
      <c r="F201" s="35">
        <v>4.2200000000000001E-2</v>
      </c>
      <c r="G201" s="35">
        <v>4.2200000000000001E-2</v>
      </c>
      <c r="H201" s="35">
        <v>2.5999999999999999E-2</v>
      </c>
      <c r="I201" s="35">
        <v>2.5999999999999999E-2</v>
      </c>
      <c r="J201" s="35"/>
      <c r="K201" s="35"/>
      <c r="L201" s="35"/>
      <c r="M201" s="35"/>
      <c r="N201" s="35">
        <f t="shared" si="53"/>
        <v>6.8199999999999997E-2</v>
      </c>
      <c r="O201" s="35">
        <f t="shared" si="54"/>
        <v>0</v>
      </c>
      <c r="P201" s="45">
        <v>6.8000000000000005E-2</v>
      </c>
      <c r="Q201" s="45">
        <v>0</v>
      </c>
      <c r="R201" s="35">
        <f t="shared" si="56"/>
        <v>0</v>
      </c>
      <c r="S201" s="35">
        <f t="shared" si="57"/>
        <v>-3.4694469519536142E-18</v>
      </c>
      <c r="T201" s="34">
        <f t="shared" si="55"/>
        <v>0</v>
      </c>
      <c r="U201" s="117"/>
      <c r="V201" s="117"/>
      <c r="W201" s="116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>
      <c r="A202" s="119" t="s">
        <v>1394</v>
      </c>
      <c r="B202" s="120" t="s">
        <v>1991</v>
      </c>
      <c r="C202" s="113"/>
      <c r="D202" s="35">
        <f t="shared" si="52"/>
        <v>0.146645</v>
      </c>
      <c r="E202" s="148">
        <f t="shared" si="52"/>
        <v>0.146645</v>
      </c>
      <c r="F202" s="35">
        <v>1.1999999999999999E-3</v>
      </c>
      <c r="G202" s="35">
        <v>1.1999999999999999E-3</v>
      </c>
      <c r="H202" s="35">
        <v>0.14544499999999999</v>
      </c>
      <c r="I202" s="35">
        <v>0.14544499999999999</v>
      </c>
      <c r="J202" s="35"/>
      <c r="K202" s="35"/>
      <c r="L202" s="35"/>
      <c r="M202" s="35"/>
      <c r="N202" s="35">
        <f t="shared" si="53"/>
        <v>0.146645</v>
      </c>
      <c r="O202" s="35">
        <f t="shared" si="54"/>
        <v>0</v>
      </c>
      <c r="P202" s="45">
        <v>0.14699999999999999</v>
      </c>
      <c r="Q202" s="45">
        <v>0</v>
      </c>
      <c r="R202" s="35">
        <f t="shared" si="56"/>
        <v>0</v>
      </c>
      <c r="S202" s="35">
        <f t="shared" si="57"/>
        <v>0</v>
      </c>
      <c r="T202" s="34">
        <f t="shared" si="55"/>
        <v>0</v>
      </c>
      <c r="U202" s="117"/>
      <c r="V202" s="117"/>
      <c r="W202" s="116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121" customFormat="1">
      <c r="A203" s="127" t="s">
        <v>492</v>
      </c>
      <c r="B203" s="123" t="s">
        <v>493</v>
      </c>
      <c r="C203" s="126"/>
      <c r="D203" s="126">
        <f t="shared" ref="D203:M203" si="58">SUM(D205:D209,D211,D213:D216,D218,D220,D222,D224:D228)</f>
        <v>23.836442233260648</v>
      </c>
      <c r="E203" s="126">
        <f t="shared" si="58"/>
        <v>23.696134819260649</v>
      </c>
      <c r="F203" s="126">
        <f t="shared" si="58"/>
        <v>2.1649019999999997</v>
      </c>
      <c r="G203" s="126">
        <f t="shared" si="58"/>
        <v>4.0549020000000002</v>
      </c>
      <c r="H203" s="126">
        <f t="shared" si="58"/>
        <v>11.847514733260649</v>
      </c>
      <c r="I203" s="126">
        <f t="shared" si="58"/>
        <v>9.9658738192606489</v>
      </c>
      <c r="J203" s="126">
        <f t="shared" si="58"/>
        <v>9.2800255000000007</v>
      </c>
      <c r="K203" s="126">
        <f t="shared" si="58"/>
        <v>9.6753589999999985</v>
      </c>
      <c r="L203" s="126">
        <f t="shared" si="58"/>
        <v>0.54400000000000004</v>
      </c>
      <c r="M203" s="126">
        <f t="shared" si="58"/>
        <v>0</v>
      </c>
      <c r="N203" s="125">
        <f t="shared" si="53"/>
        <v>23.696134819260649</v>
      </c>
      <c r="O203" s="125">
        <f t="shared" si="54"/>
        <v>9.6753589999999985</v>
      </c>
      <c r="P203" s="123"/>
      <c r="Q203" s="123"/>
      <c r="R203" s="125">
        <f t="shared" si="56"/>
        <v>0.14030741399999869</v>
      </c>
      <c r="S203" s="125">
        <f t="shared" si="57"/>
        <v>0.4036925860000018</v>
      </c>
      <c r="T203" s="124">
        <f t="shared" si="55"/>
        <v>1.7331483833135541E-2</v>
      </c>
      <c r="U203" s="123"/>
      <c r="V203" s="123"/>
      <c r="W203" s="122"/>
    </row>
    <row r="204" spans="1:42">
      <c r="A204" s="119"/>
      <c r="B204" s="118" t="s">
        <v>1706</v>
      </c>
      <c r="C204" s="113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117"/>
      <c r="Q204" s="117"/>
      <c r="R204" s="35">
        <f t="shared" si="56"/>
        <v>0</v>
      </c>
      <c r="S204" s="35">
        <f t="shared" si="57"/>
        <v>0</v>
      </c>
      <c r="T204" s="34"/>
      <c r="U204" s="117"/>
      <c r="V204" s="117"/>
      <c r="W204" s="116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>
      <c r="A205" s="119" t="s">
        <v>1387</v>
      </c>
      <c r="B205" s="120" t="s">
        <v>1977</v>
      </c>
      <c r="C205" s="113"/>
      <c r="D205" s="35">
        <f t="shared" ref="D205:E209" si="59">SUM(F205,H205,J205,L205)</f>
        <v>2.0449379999999997</v>
      </c>
      <c r="E205" s="35">
        <f t="shared" si="59"/>
        <v>2.0449379999999997</v>
      </c>
      <c r="F205" s="35">
        <v>2.0449379999999997</v>
      </c>
      <c r="G205" s="35">
        <v>2.0449379999999997</v>
      </c>
      <c r="H205" s="35"/>
      <c r="I205" s="35"/>
      <c r="J205" s="35"/>
      <c r="K205" s="35"/>
      <c r="L205" s="35"/>
      <c r="M205" s="35"/>
      <c r="N205" s="35">
        <f>E205</f>
        <v>2.0449379999999997</v>
      </c>
      <c r="O205" s="35">
        <f>K205</f>
        <v>0</v>
      </c>
      <c r="P205" s="117"/>
      <c r="Q205" s="117"/>
      <c r="R205" s="35">
        <f t="shared" si="56"/>
        <v>0</v>
      </c>
      <c r="S205" s="35">
        <f t="shared" si="57"/>
        <v>0</v>
      </c>
      <c r="T205" s="34">
        <f>E205/(F205+H205+J205)-100%</f>
        <v>0</v>
      </c>
      <c r="U205" s="117"/>
      <c r="V205" s="117"/>
      <c r="W205" s="116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>
      <c r="A206" s="119" t="s">
        <v>1385</v>
      </c>
      <c r="B206" s="120" t="s">
        <v>1745</v>
      </c>
      <c r="C206" s="113"/>
      <c r="D206" s="35">
        <f t="shared" si="59"/>
        <v>3.0430000000000001</v>
      </c>
      <c r="E206" s="35">
        <f t="shared" si="59"/>
        <v>3.0430000000000001</v>
      </c>
      <c r="F206" s="35"/>
      <c r="G206" s="35"/>
      <c r="H206" s="35">
        <v>3.0430000000000001</v>
      </c>
      <c r="I206" s="35">
        <v>3.0430000000000001</v>
      </c>
      <c r="J206" s="35"/>
      <c r="K206" s="35"/>
      <c r="L206" s="35"/>
      <c r="M206" s="35"/>
      <c r="N206" s="35">
        <f>E206</f>
        <v>3.0430000000000001</v>
      </c>
      <c r="O206" s="35">
        <f>K206</f>
        <v>0</v>
      </c>
      <c r="P206" s="117"/>
      <c r="Q206" s="117"/>
      <c r="R206" s="35">
        <f t="shared" si="56"/>
        <v>0</v>
      </c>
      <c r="S206" s="35">
        <f t="shared" si="57"/>
        <v>0</v>
      </c>
      <c r="T206" s="34">
        <f>E206/(F206+H206+J206)-100%</f>
        <v>0</v>
      </c>
      <c r="U206" s="117"/>
      <c r="V206" s="117"/>
      <c r="W206" s="11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>
      <c r="A207" s="119" t="s">
        <v>1383</v>
      </c>
      <c r="B207" s="120" t="s">
        <v>1836</v>
      </c>
      <c r="C207" s="113"/>
      <c r="D207" s="35">
        <f t="shared" si="59"/>
        <v>4.7253098522606498</v>
      </c>
      <c r="E207" s="35">
        <f t="shared" si="59"/>
        <v>4.7253098522606498</v>
      </c>
      <c r="F207" s="35"/>
      <c r="G207" s="35"/>
      <c r="H207" s="35">
        <v>4.7253098522606498</v>
      </c>
      <c r="I207" s="35">
        <v>4.7253098522606498</v>
      </c>
      <c r="J207" s="35"/>
      <c r="K207" s="35"/>
      <c r="L207" s="35"/>
      <c r="M207" s="35"/>
      <c r="N207" s="35">
        <f>E207</f>
        <v>4.7253098522606498</v>
      </c>
      <c r="O207" s="35">
        <f>K207</f>
        <v>0</v>
      </c>
      <c r="P207" s="117"/>
      <c r="Q207" s="117"/>
      <c r="R207" s="35">
        <f t="shared" si="56"/>
        <v>0</v>
      </c>
      <c r="S207" s="35">
        <f t="shared" si="57"/>
        <v>0</v>
      </c>
      <c r="T207" s="34">
        <f>E207/(F207+H207+J207)-100%</f>
        <v>0</v>
      </c>
      <c r="U207" s="117"/>
      <c r="V207" s="117"/>
      <c r="W207" s="116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>
      <c r="A208" s="119" t="s">
        <v>1381</v>
      </c>
      <c r="B208" s="120" t="s">
        <v>1713</v>
      </c>
      <c r="C208" s="113"/>
      <c r="D208" s="35">
        <f t="shared" si="59"/>
        <v>0.432</v>
      </c>
      <c r="E208" s="35">
        <f t="shared" si="59"/>
        <v>0.432</v>
      </c>
      <c r="F208" s="35"/>
      <c r="G208" s="35"/>
      <c r="H208" s="35">
        <v>0.432</v>
      </c>
      <c r="I208" s="35">
        <v>0.432</v>
      </c>
      <c r="J208" s="35"/>
      <c r="K208" s="35"/>
      <c r="L208" s="35"/>
      <c r="M208" s="35"/>
      <c r="N208" s="35">
        <f>E208</f>
        <v>0.432</v>
      </c>
      <c r="O208" s="35">
        <f>K208</f>
        <v>0</v>
      </c>
      <c r="P208" s="117"/>
      <c r="Q208" s="117"/>
      <c r="R208" s="35">
        <f t="shared" si="56"/>
        <v>0</v>
      </c>
      <c r="S208" s="35">
        <f t="shared" si="57"/>
        <v>0</v>
      </c>
      <c r="T208" s="34">
        <f>E208/(F208+H208+J208)-100%</f>
        <v>0</v>
      </c>
      <c r="U208" s="117"/>
      <c r="V208" s="117"/>
      <c r="W208" s="116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>
      <c r="A209" s="119" t="s">
        <v>1379</v>
      </c>
      <c r="B209" s="120" t="s">
        <v>1990</v>
      </c>
      <c r="C209" s="113"/>
      <c r="D209" s="35">
        <f t="shared" si="59"/>
        <v>1.89</v>
      </c>
      <c r="E209" s="35">
        <f t="shared" si="59"/>
        <v>1.89</v>
      </c>
      <c r="F209" s="35"/>
      <c r="G209" s="35">
        <v>1.89</v>
      </c>
      <c r="H209" s="35">
        <v>1.89</v>
      </c>
      <c r="I209" s="35"/>
      <c r="J209" s="35"/>
      <c r="K209" s="35"/>
      <c r="L209" s="35"/>
      <c r="M209" s="35"/>
      <c r="N209" s="35">
        <f>E209</f>
        <v>1.89</v>
      </c>
      <c r="O209" s="35">
        <f>K209</f>
        <v>0</v>
      </c>
      <c r="P209" s="117"/>
      <c r="Q209" s="117"/>
      <c r="R209" s="35">
        <f t="shared" si="56"/>
        <v>0</v>
      </c>
      <c r="S209" s="35">
        <f t="shared" si="57"/>
        <v>0</v>
      </c>
      <c r="T209" s="34">
        <f>E209/(F209+H209+J209)-100%</f>
        <v>0</v>
      </c>
      <c r="U209" s="117"/>
      <c r="V209" s="117"/>
      <c r="W209" s="116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>
      <c r="A210" s="119"/>
      <c r="B210" s="118" t="s">
        <v>1874</v>
      </c>
      <c r="C210" s="113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117"/>
      <c r="Q210" s="117"/>
      <c r="R210" s="35">
        <f t="shared" si="56"/>
        <v>0</v>
      </c>
      <c r="S210" s="35">
        <f t="shared" si="57"/>
        <v>0</v>
      </c>
      <c r="T210" s="34"/>
      <c r="U210" s="117"/>
      <c r="V210" s="117"/>
      <c r="W210" s="116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>
      <c r="A211" s="128" t="s">
        <v>1377</v>
      </c>
      <c r="B211" s="120" t="s">
        <v>1989</v>
      </c>
      <c r="C211" s="113"/>
      <c r="D211" s="35">
        <f>SUM(F211,H211,J211,L211)</f>
        <v>6.5</v>
      </c>
      <c r="E211" s="35">
        <f>SUM(G211,I211,K211,M211)</f>
        <v>7.1033429999999997</v>
      </c>
      <c r="F211" s="35"/>
      <c r="G211" s="35"/>
      <c r="H211" s="35"/>
      <c r="I211" s="35"/>
      <c r="J211" s="35">
        <v>6.5</v>
      </c>
      <c r="K211" s="35">
        <v>7.1033429999999997</v>
      </c>
      <c r="L211" s="35"/>
      <c r="M211" s="35"/>
      <c r="N211" s="35">
        <f>E211</f>
        <v>7.1033429999999997</v>
      </c>
      <c r="O211" s="35">
        <f>K211</f>
        <v>7.1033429999999997</v>
      </c>
      <c r="P211" s="117"/>
      <c r="Q211" s="117"/>
      <c r="R211" s="35">
        <f t="shared" si="56"/>
        <v>-0.60334299999999974</v>
      </c>
      <c r="S211" s="35">
        <f t="shared" si="57"/>
        <v>0.60334299999999974</v>
      </c>
      <c r="T211" s="34">
        <f>E211/(F211+H211+J211)-100%</f>
        <v>9.282199999999996E-2</v>
      </c>
      <c r="U211" s="117"/>
      <c r="V211" s="117"/>
      <c r="W211" s="116"/>
    </row>
    <row r="212" spans="1:42">
      <c r="A212" s="128"/>
      <c r="B212" s="118" t="s">
        <v>1988</v>
      </c>
      <c r="C212" s="113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117"/>
      <c r="Q212" s="117"/>
      <c r="R212" s="35">
        <f t="shared" si="56"/>
        <v>0</v>
      </c>
      <c r="S212" s="35">
        <f t="shared" si="57"/>
        <v>0</v>
      </c>
      <c r="T212" s="34"/>
      <c r="U212" s="117"/>
      <c r="V212" s="117"/>
      <c r="W212" s="116"/>
    </row>
    <row r="213" spans="1:42" ht="31.2">
      <c r="A213" s="128" t="s">
        <v>1375</v>
      </c>
      <c r="B213" s="120" t="s">
        <v>1987</v>
      </c>
      <c r="C213" s="113"/>
      <c r="D213" s="35">
        <f t="shared" ref="D213:E216" si="60">SUM(F213,H213,J213,L213)</f>
        <v>7.9605454000000006E-2</v>
      </c>
      <c r="E213" s="35">
        <f t="shared" si="60"/>
        <v>7.9654539999999996E-2</v>
      </c>
      <c r="F213" s="35"/>
      <c r="G213" s="35"/>
      <c r="H213" s="35">
        <v>7.9605454000000006E-2</v>
      </c>
      <c r="I213" s="35">
        <v>7.9654539999999996E-2</v>
      </c>
      <c r="J213" s="35"/>
      <c r="K213" s="35"/>
      <c r="L213" s="35"/>
      <c r="M213" s="35"/>
      <c r="N213" s="35">
        <f>E213</f>
        <v>7.9654539999999996E-2</v>
      </c>
      <c r="O213" s="35">
        <f>K213</f>
        <v>0</v>
      </c>
      <c r="P213" s="117"/>
      <c r="Q213" s="117"/>
      <c r="R213" s="35">
        <f t="shared" si="56"/>
        <v>-4.908599999998986E-5</v>
      </c>
      <c r="S213" s="35">
        <f t="shared" si="57"/>
        <v>4.908599999998986E-5</v>
      </c>
      <c r="T213" s="34">
        <f>E213/(F213+H213+J213)-100%</f>
        <v>6.1661604241325385E-4</v>
      </c>
      <c r="U213" s="117"/>
      <c r="V213" s="117"/>
      <c r="W213" s="116"/>
    </row>
    <row r="214" spans="1:42" ht="31.2">
      <c r="A214" s="128" t="s">
        <v>1373</v>
      </c>
      <c r="B214" s="120" t="s">
        <v>1986</v>
      </c>
      <c r="C214" s="113"/>
      <c r="D214" s="35">
        <f t="shared" si="60"/>
        <v>0.150502578</v>
      </c>
      <c r="E214" s="35">
        <f t="shared" si="60"/>
        <v>0.150502578</v>
      </c>
      <c r="F214" s="35"/>
      <c r="G214" s="35"/>
      <c r="H214" s="35">
        <v>0.150502578</v>
      </c>
      <c r="I214" s="35">
        <v>0.150502578</v>
      </c>
      <c r="J214" s="35"/>
      <c r="K214" s="35"/>
      <c r="L214" s="35"/>
      <c r="M214" s="35"/>
      <c r="N214" s="35">
        <f>E214</f>
        <v>0.150502578</v>
      </c>
      <c r="O214" s="35">
        <f>K214</f>
        <v>0</v>
      </c>
      <c r="P214" s="117"/>
      <c r="Q214" s="117"/>
      <c r="R214" s="35">
        <f t="shared" si="56"/>
        <v>0</v>
      </c>
      <c r="S214" s="35">
        <f t="shared" si="57"/>
        <v>0</v>
      </c>
      <c r="T214" s="34">
        <f>E214/(F214+H214+J214)-100%</f>
        <v>0</v>
      </c>
      <c r="U214" s="117"/>
      <c r="V214" s="117"/>
      <c r="W214" s="116"/>
    </row>
    <row r="215" spans="1:42" ht="31.2">
      <c r="A215" s="128" t="s">
        <v>1371</v>
      </c>
      <c r="B215" s="120" t="s">
        <v>1985</v>
      </c>
      <c r="C215" s="113"/>
      <c r="D215" s="35">
        <f t="shared" si="60"/>
        <v>0.116802485</v>
      </c>
      <c r="E215" s="35">
        <f t="shared" si="60"/>
        <v>0.116802485</v>
      </c>
      <c r="F215" s="35"/>
      <c r="G215" s="35"/>
      <c r="H215" s="35">
        <v>0.116802485</v>
      </c>
      <c r="I215" s="35">
        <v>0.116802485</v>
      </c>
      <c r="J215" s="35"/>
      <c r="K215" s="35"/>
      <c r="L215" s="35"/>
      <c r="M215" s="35"/>
      <c r="N215" s="35">
        <f>E215</f>
        <v>0.116802485</v>
      </c>
      <c r="O215" s="35">
        <f>K215</f>
        <v>0</v>
      </c>
      <c r="P215" s="117"/>
      <c r="Q215" s="117"/>
      <c r="R215" s="35">
        <f t="shared" si="56"/>
        <v>0</v>
      </c>
      <c r="S215" s="35">
        <f t="shared" si="57"/>
        <v>0</v>
      </c>
      <c r="T215" s="34">
        <f>E215/(F215+H215+J215)-100%</f>
        <v>0</v>
      </c>
      <c r="U215" s="117"/>
      <c r="V215" s="117"/>
      <c r="W215" s="116"/>
    </row>
    <row r="216" spans="1:42" ht="31.2">
      <c r="A216" s="128" t="s">
        <v>1369</v>
      </c>
      <c r="B216" s="120" t="s">
        <v>1984</v>
      </c>
      <c r="C216" s="113"/>
      <c r="D216" s="35">
        <f t="shared" si="60"/>
        <v>0.15052550000000001</v>
      </c>
      <c r="E216" s="35">
        <f t="shared" si="60"/>
        <v>0.14167299999999999</v>
      </c>
      <c r="F216" s="35"/>
      <c r="G216" s="35"/>
      <c r="H216" s="35"/>
      <c r="I216" s="35"/>
      <c r="J216" s="35">
        <v>0.15052550000000001</v>
      </c>
      <c r="K216" s="35">
        <v>0.14167299999999999</v>
      </c>
      <c r="L216" s="35"/>
      <c r="M216" s="35"/>
      <c r="N216" s="35">
        <f>E216</f>
        <v>0.14167299999999999</v>
      </c>
      <c r="O216" s="35">
        <f>K216</f>
        <v>0.14167299999999999</v>
      </c>
      <c r="P216" s="117"/>
      <c r="Q216" s="117"/>
      <c r="R216" s="35">
        <f t="shared" si="56"/>
        <v>8.8525000000000131E-3</v>
      </c>
      <c r="S216" s="35">
        <f t="shared" si="57"/>
        <v>-8.8525000000000131E-3</v>
      </c>
      <c r="T216" s="34">
        <f>E216/(F216+H216+J216)-100%</f>
        <v>-5.8810633414272062E-2</v>
      </c>
      <c r="U216" s="117"/>
      <c r="V216" s="117"/>
      <c r="W216" s="116"/>
    </row>
    <row r="217" spans="1:42">
      <c r="A217" s="128"/>
      <c r="B217" s="118" t="s">
        <v>1657</v>
      </c>
      <c r="C217" s="113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117"/>
      <c r="Q217" s="117"/>
      <c r="R217" s="35">
        <f t="shared" si="56"/>
        <v>0</v>
      </c>
      <c r="S217" s="35">
        <f t="shared" si="57"/>
        <v>0</v>
      </c>
      <c r="T217" s="34"/>
      <c r="U217" s="117"/>
      <c r="V217" s="117"/>
      <c r="W217" s="116"/>
    </row>
    <row r="218" spans="1:42" s="4" customFormat="1">
      <c r="A218" s="128" t="s">
        <v>1367</v>
      </c>
      <c r="B218" s="120" t="s">
        <v>1655</v>
      </c>
      <c r="C218" s="113"/>
      <c r="D218" s="35">
        <f>SUM(F218,H218,J218,L218)</f>
        <v>0.23699999999999999</v>
      </c>
      <c r="E218" s="35">
        <f>SUM(G218,I218,K218,M218)</f>
        <v>0.23699999999999999</v>
      </c>
      <c r="F218" s="35"/>
      <c r="G218" s="35"/>
      <c r="H218" s="35">
        <v>0.23699999999999999</v>
      </c>
      <c r="I218" s="35">
        <v>0.23699999999999999</v>
      </c>
      <c r="J218" s="35"/>
      <c r="K218" s="35"/>
      <c r="L218" s="35"/>
      <c r="M218" s="35"/>
      <c r="N218" s="35">
        <f t="shared" ref="N218:N244" si="61">E218</f>
        <v>0.23699999999999999</v>
      </c>
      <c r="O218" s="35">
        <f t="shared" ref="O218:O244" si="62">K218</f>
        <v>0</v>
      </c>
      <c r="P218" s="117"/>
      <c r="Q218" s="117"/>
      <c r="R218" s="35">
        <f t="shared" si="56"/>
        <v>0</v>
      </c>
      <c r="S218" s="35">
        <f t="shared" si="57"/>
        <v>0</v>
      </c>
      <c r="T218" s="34">
        <f>E218/(F218+H218+J218)-100%</f>
        <v>0</v>
      </c>
      <c r="U218" s="117"/>
      <c r="V218" s="117"/>
      <c r="W218" s="116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>
      <c r="A219" s="128"/>
      <c r="B219" s="118" t="s">
        <v>1650</v>
      </c>
      <c r="C219" s="113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>
        <f t="shared" si="61"/>
        <v>0</v>
      </c>
      <c r="O219" s="35">
        <f t="shared" si="62"/>
        <v>0</v>
      </c>
      <c r="P219" s="117"/>
      <c r="Q219" s="117"/>
      <c r="R219" s="35">
        <f t="shared" si="56"/>
        <v>0</v>
      </c>
      <c r="S219" s="35">
        <f t="shared" si="57"/>
        <v>0</v>
      </c>
      <c r="T219" s="34"/>
      <c r="U219" s="117"/>
      <c r="V219" s="117"/>
      <c r="W219" s="116"/>
    </row>
    <row r="220" spans="1:42">
      <c r="A220" s="128" t="s">
        <v>1365</v>
      </c>
      <c r="B220" s="120" t="s">
        <v>1983</v>
      </c>
      <c r="C220" s="113"/>
      <c r="D220" s="35">
        <f>SUM(F220,H220,J220,L220)</f>
        <v>0.24299999999999999</v>
      </c>
      <c r="E220" s="35">
        <f>SUM(G220,I220,K220,M220)</f>
        <v>0.23086000000000001</v>
      </c>
      <c r="F220" s="35"/>
      <c r="G220" s="35"/>
      <c r="H220" s="35"/>
      <c r="I220" s="35"/>
      <c r="J220" s="35">
        <v>0.24299999999999999</v>
      </c>
      <c r="K220" s="35">
        <v>0.23086000000000001</v>
      </c>
      <c r="L220" s="35"/>
      <c r="M220" s="35"/>
      <c r="N220" s="35">
        <f t="shared" si="61"/>
        <v>0.23086000000000001</v>
      </c>
      <c r="O220" s="35">
        <f t="shared" si="62"/>
        <v>0.23086000000000001</v>
      </c>
      <c r="P220" s="117"/>
      <c r="Q220" s="117"/>
      <c r="R220" s="35">
        <f t="shared" si="56"/>
        <v>1.2139999999999984E-2</v>
      </c>
      <c r="S220" s="35">
        <f t="shared" si="57"/>
        <v>-1.2139999999999984E-2</v>
      </c>
      <c r="T220" s="34">
        <f>E220/(F220+H220+J220)-100%</f>
        <v>-4.99588477366254E-2</v>
      </c>
      <c r="U220" s="117"/>
      <c r="V220" s="117"/>
      <c r="W220" s="116"/>
    </row>
    <row r="221" spans="1:42">
      <c r="A221" s="128"/>
      <c r="B221" s="118" t="s">
        <v>520</v>
      </c>
      <c r="C221" s="113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>
        <f t="shared" si="61"/>
        <v>0</v>
      </c>
      <c r="O221" s="35">
        <f t="shared" si="62"/>
        <v>0</v>
      </c>
      <c r="P221" s="117"/>
      <c r="Q221" s="117"/>
      <c r="R221" s="35">
        <f t="shared" si="56"/>
        <v>0</v>
      </c>
      <c r="S221" s="35">
        <f t="shared" si="57"/>
        <v>0</v>
      </c>
      <c r="T221" s="34"/>
      <c r="U221" s="117"/>
      <c r="V221" s="117"/>
      <c r="W221" s="116"/>
    </row>
    <row r="222" spans="1:42" ht="31.2">
      <c r="A222" s="128" t="s">
        <v>1363</v>
      </c>
      <c r="B222" s="120" t="s">
        <v>1738</v>
      </c>
      <c r="C222" s="113"/>
      <c r="D222" s="35">
        <f>SUM(F222,H222,J222,L222)</f>
        <v>2.6583073640000001</v>
      </c>
      <c r="E222" s="35">
        <f>SUM(G222,I222,K222,M222)</f>
        <v>2.3100203640000001</v>
      </c>
      <c r="F222" s="35"/>
      <c r="G222" s="35"/>
      <c r="H222" s="35">
        <v>0.74530736399999997</v>
      </c>
      <c r="I222" s="35">
        <v>0.74530736399999997</v>
      </c>
      <c r="J222" s="35">
        <v>1.8129999999999999</v>
      </c>
      <c r="K222" s="35">
        <v>1.564713</v>
      </c>
      <c r="L222" s="35">
        <v>0.1</v>
      </c>
      <c r="M222" s="35"/>
      <c r="N222" s="35">
        <f t="shared" si="61"/>
        <v>2.3100203640000001</v>
      </c>
      <c r="O222" s="35">
        <f t="shared" si="62"/>
        <v>1.564713</v>
      </c>
      <c r="P222" s="117"/>
      <c r="Q222" s="117"/>
      <c r="R222" s="35">
        <f t="shared" si="56"/>
        <v>0.34828700000000001</v>
      </c>
      <c r="S222" s="35">
        <f t="shared" si="57"/>
        <v>-0.2482869999999997</v>
      </c>
      <c r="T222" s="34">
        <f>E222/(F222+H222+J222)-100%</f>
        <v>-9.7051278315438583E-2</v>
      </c>
      <c r="U222" s="117"/>
      <c r="V222" s="117"/>
      <c r="W222" s="116"/>
    </row>
    <row r="223" spans="1:42">
      <c r="A223" s="128"/>
      <c r="B223" s="118" t="s">
        <v>1708</v>
      </c>
      <c r="C223" s="113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>
        <f t="shared" si="61"/>
        <v>0</v>
      </c>
      <c r="O223" s="35">
        <f t="shared" si="62"/>
        <v>0</v>
      </c>
      <c r="P223" s="117"/>
      <c r="Q223" s="117"/>
      <c r="R223" s="35">
        <f t="shared" si="56"/>
        <v>0</v>
      </c>
      <c r="S223" s="35">
        <f t="shared" si="57"/>
        <v>0</v>
      </c>
      <c r="T223" s="34"/>
      <c r="U223" s="117"/>
      <c r="V223" s="117"/>
      <c r="W223" s="116"/>
    </row>
    <row r="224" spans="1:42">
      <c r="A224" s="128" t="s">
        <v>1361</v>
      </c>
      <c r="B224" s="120" t="s">
        <v>1982</v>
      </c>
      <c r="C224" s="113"/>
      <c r="D224" s="35">
        <f t="shared" ref="D224:E228" si="63">SUM(F224,H224,J224,L224)</f>
        <v>0.49219400000000002</v>
      </c>
      <c r="E224" s="35">
        <f t="shared" si="63"/>
        <v>0.41046899999999997</v>
      </c>
      <c r="F224" s="35">
        <v>2.2027000000000001E-2</v>
      </c>
      <c r="G224" s="35">
        <v>2.2027000000000001E-2</v>
      </c>
      <c r="H224" s="35">
        <v>0.220167</v>
      </c>
      <c r="I224" s="35">
        <v>0.220167</v>
      </c>
      <c r="J224" s="35">
        <v>0.25</v>
      </c>
      <c r="K224" s="35">
        <v>0.16827500000000001</v>
      </c>
      <c r="L224" s="35"/>
      <c r="M224" s="35"/>
      <c r="N224" s="35">
        <f t="shared" si="61"/>
        <v>0.41046899999999997</v>
      </c>
      <c r="O224" s="35">
        <f t="shared" si="62"/>
        <v>0.16827500000000001</v>
      </c>
      <c r="P224" s="117"/>
      <c r="Q224" s="117"/>
      <c r="R224" s="35">
        <f t="shared" si="56"/>
        <v>8.1725000000000048E-2</v>
      </c>
      <c r="S224" s="35">
        <f t="shared" si="57"/>
        <v>-8.1725000000000048E-2</v>
      </c>
      <c r="T224" s="34">
        <f t="shared" ref="T224:T229" si="64">E224/(F224+H224+J224)-100%</f>
        <v>-0.16604225163248643</v>
      </c>
      <c r="U224" s="117"/>
      <c r="V224" s="117"/>
      <c r="W224" s="116"/>
    </row>
    <row r="225" spans="1:42">
      <c r="A225" s="128" t="s">
        <v>1359</v>
      </c>
      <c r="B225" s="120" t="s">
        <v>1981</v>
      </c>
      <c r="C225" s="113"/>
      <c r="D225" s="35">
        <f t="shared" si="63"/>
        <v>0.80793699999999991</v>
      </c>
      <c r="E225" s="35">
        <f t="shared" si="63"/>
        <v>0.51765600000000001</v>
      </c>
      <c r="F225" s="35">
        <v>9.793700000000001E-2</v>
      </c>
      <c r="G225" s="35">
        <v>9.793700000000001E-2</v>
      </c>
      <c r="H225" s="35"/>
      <c r="I225" s="35"/>
      <c r="J225" s="35">
        <v>0.3</v>
      </c>
      <c r="K225" s="35">
        <v>0.41971900000000001</v>
      </c>
      <c r="L225" s="35">
        <v>0.41</v>
      </c>
      <c r="M225" s="35"/>
      <c r="N225" s="35">
        <f t="shared" si="61"/>
        <v>0.51765600000000001</v>
      </c>
      <c r="O225" s="35">
        <f t="shared" si="62"/>
        <v>0.41971900000000001</v>
      </c>
      <c r="P225" s="117"/>
      <c r="Q225" s="117"/>
      <c r="R225" s="35">
        <f t="shared" si="56"/>
        <v>0.2902809999999999</v>
      </c>
      <c r="S225" s="35">
        <f t="shared" si="57"/>
        <v>0.11971900000000002</v>
      </c>
      <c r="T225" s="34">
        <f t="shared" si="64"/>
        <v>0.30084912938480213</v>
      </c>
      <c r="U225" s="117"/>
      <c r="V225" s="117"/>
      <c r="W225" s="116"/>
    </row>
    <row r="226" spans="1:42">
      <c r="A226" s="128" t="s">
        <v>1357</v>
      </c>
      <c r="B226" s="120" t="s">
        <v>1980</v>
      </c>
      <c r="C226" s="113"/>
      <c r="D226" s="35">
        <f t="shared" si="63"/>
        <v>0.24182000000000001</v>
      </c>
      <c r="E226" s="35">
        <f t="shared" si="63"/>
        <v>0.24157500000000001</v>
      </c>
      <c r="F226" s="35"/>
      <c r="G226" s="35"/>
      <c r="H226" s="35">
        <v>0.20782</v>
      </c>
      <c r="I226" s="35">
        <v>0.20782</v>
      </c>
      <c r="J226" s="35"/>
      <c r="K226" s="35">
        <v>3.3755E-2</v>
      </c>
      <c r="L226" s="35">
        <v>3.4000000000000002E-2</v>
      </c>
      <c r="M226" s="35"/>
      <c r="N226" s="35">
        <f t="shared" si="61"/>
        <v>0.24157500000000001</v>
      </c>
      <c r="O226" s="35">
        <f t="shared" si="62"/>
        <v>3.3755E-2</v>
      </c>
      <c r="P226" s="117"/>
      <c r="Q226" s="117"/>
      <c r="R226" s="35">
        <f t="shared" si="56"/>
        <v>2.4499999999999522E-4</v>
      </c>
      <c r="S226" s="35">
        <f t="shared" si="57"/>
        <v>3.3755000000000007E-2</v>
      </c>
      <c r="T226" s="34">
        <f t="shared" si="64"/>
        <v>0.16242421326147638</v>
      </c>
      <c r="U226" s="117"/>
      <c r="V226" s="117"/>
      <c r="W226" s="116"/>
    </row>
    <row r="227" spans="1:42">
      <c r="A227" s="128" t="s">
        <v>1355</v>
      </c>
      <c r="B227" s="120" t="s">
        <v>1979</v>
      </c>
      <c r="C227" s="113"/>
      <c r="D227" s="35">
        <f t="shared" si="63"/>
        <v>0.01</v>
      </c>
      <c r="E227" s="35">
        <f t="shared" si="63"/>
        <v>8.5880000000000001E-3</v>
      </c>
      <c r="F227" s="35"/>
      <c r="G227" s="35"/>
      <c r="H227" s="35"/>
      <c r="I227" s="35">
        <v>8.3099999999999997E-3</v>
      </c>
      <c r="J227" s="35">
        <v>0.01</v>
      </c>
      <c r="K227" s="133">
        <v>2.7799999999999998E-4</v>
      </c>
      <c r="L227" s="35"/>
      <c r="M227" s="35"/>
      <c r="N227" s="35">
        <f t="shared" si="61"/>
        <v>8.5880000000000001E-3</v>
      </c>
      <c r="O227" s="35">
        <f t="shared" si="62"/>
        <v>2.7799999999999998E-4</v>
      </c>
      <c r="P227" s="117"/>
      <c r="Q227" s="117"/>
      <c r="R227" s="35">
        <f t="shared" si="56"/>
        <v>1.4120000000000001E-3</v>
      </c>
      <c r="S227" s="35">
        <f t="shared" si="57"/>
        <v>-1.4120000000000001E-3</v>
      </c>
      <c r="T227" s="34">
        <f t="shared" si="64"/>
        <v>-0.14119999999999999</v>
      </c>
      <c r="U227" s="117"/>
      <c r="V227" s="117"/>
      <c r="W227" s="116"/>
    </row>
    <row r="228" spans="1:42" ht="31.2">
      <c r="A228" s="128" t="s">
        <v>1353</v>
      </c>
      <c r="B228" s="120" t="s">
        <v>1978</v>
      </c>
      <c r="C228" s="113"/>
      <c r="D228" s="35">
        <f t="shared" si="63"/>
        <v>1.35E-2</v>
      </c>
      <c r="E228" s="35">
        <f t="shared" si="63"/>
        <v>1.2743000000000001E-2</v>
      </c>
      <c r="F228" s="35"/>
      <c r="G228" s="35"/>
      <c r="H228" s="35"/>
      <c r="I228" s="35"/>
      <c r="J228" s="35">
        <v>1.35E-2</v>
      </c>
      <c r="K228" s="35">
        <v>1.2743000000000001E-2</v>
      </c>
      <c r="L228" s="35"/>
      <c r="M228" s="35"/>
      <c r="N228" s="35">
        <f t="shared" si="61"/>
        <v>1.2743000000000001E-2</v>
      </c>
      <c r="O228" s="35">
        <f t="shared" si="62"/>
        <v>1.2743000000000001E-2</v>
      </c>
      <c r="P228" s="117"/>
      <c r="Q228" s="117"/>
      <c r="R228" s="35">
        <f t="shared" si="56"/>
        <v>7.5699999999999899E-4</v>
      </c>
      <c r="S228" s="35">
        <f t="shared" si="57"/>
        <v>-7.5699999999999899E-4</v>
      </c>
      <c r="T228" s="34">
        <f t="shared" si="64"/>
        <v>-5.6074074074074054E-2</v>
      </c>
      <c r="U228" s="117"/>
      <c r="V228" s="117"/>
      <c r="W228" s="116"/>
    </row>
    <row r="229" spans="1:42" s="121" customFormat="1">
      <c r="A229" s="127" t="s">
        <v>494</v>
      </c>
      <c r="B229" s="123" t="s">
        <v>1972</v>
      </c>
      <c r="C229" s="126"/>
      <c r="D229" s="126">
        <f t="shared" ref="D229:M229" si="65">SUM(D231:D233,D235,D237:D239,D241,D243)</f>
        <v>16.051174</v>
      </c>
      <c r="E229" s="126">
        <f t="shared" si="65"/>
        <v>15.702999</v>
      </c>
      <c r="F229" s="126">
        <f t="shared" si="65"/>
        <v>2.0731739999999999</v>
      </c>
      <c r="G229" s="126">
        <f t="shared" si="65"/>
        <v>2.0731739999999999</v>
      </c>
      <c r="H229" s="126">
        <f t="shared" si="65"/>
        <v>13.158999999999999</v>
      </c>
      <c r="I229" s="126">
        <f t="shared" si="65"/>
        <v>13.395699999999998</v>
      </c>
      <c r="J229" s="126">
        <f t="shared" si="65"/>
        <v>0.81900000000000006</v>
      </c>
      <c r="K229" s="126">
        <f t="shared" si="65"/>
        <v>0.234125</v>
      </c>
      <c r="L229" s="126">
        <f t="shared" si="65"/>
        <v>0</v>
      </c>
      <c r="M229" s="126">
        <f t="shared" si="65"/>
        <v>0</v>
      </c>
      <c r="N229" s="125">
        <f t="shared" si="61"/>
        <v>15.702999</v>
      </c>
      <c r="O229" s="125">
        <f t="shared" si="62"/>
        <v>0.234125</v>
      </c>
      <c r="P229" s="123"/>
      <c r="Q229" s="123"/>
      <c r="R229" s="125">
        <f t="shared" si="56"/>
        <v>0.34817499999999946</v>
      </c>
      <c r="S229" s="125">
        <f t="shared" si="57"/>
        <v>-0.34817499999999868</v>
      </c>
      <c r="T229" s="124">
        <f t="shared" si="64"/>
        <v>-2.169155975756043E-2</v>
      </c>
      <c r="U229" s="123"/>
      <c r="V229" s="123"/>
      <c r="W229" s="122"/>
    </row>
    <row r="230" spans="1:42">
      <c r="A230" s="119"/>
      <c r="B230" s="118" t="s">
        <v>1706</v>
      </c>
      <c r="C230" s="113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>
        <f t="shared" si="61"/>
        <v>0</v>
      </c>
      <c r="O230" s="35">
        <f t="shared" si="62"/>
        <v>0</v>
      </c>
      <c r="P230" s="117"/>
      <c r="Q230" s="117"/>
      <c r="R230" s="35">
        <f t="shared" si="56"/>
        <v>0</v>
      </c>
      <c r="S230" s="35">
        <f t="shared" si="57"/>
        <v>0</v>
      </c>
      <c r="T230" s="34"/>
      <c r="U230" s="117"/>
      <c r="V230" s="117"/>
      <c r="W230" s="116"/>
    </row>
    <row r="231" spans="1:42">
      <c r="A231" s="119" t="s">
        <v>1328</v>
      </c>
      <c r="B231" s="120" t="s">
        <v>1977</v>
      </c>
      <c r="C231" s="113"/>
      <c r="D231" s="35">
        <f t="shared" ref="D231:E233" si="66">SUM(F231,H231,J231,L231)</f>
        <v>2.0259999999999998</v>
      </c>
      <c r="E231" s="35">
        <f t="shared" si="66"/>
        <v>2.0259999999999998</v>
      </c>
      <c r="F231" s="35">
        <v>2.0259999999999998</v>
      </c>
      <c r="G231" s="35">
        <v>2.0259999999999998</v>
      </c>
      <c r="H231" s="35"/>
      <c r="I231" s="35"/>
      <c r="J231" s="35"/>
      <c r="K231" s="35"/>
      <c r="L231" s="35"/>
      <c r="M231" s="35"/>
      <c r="N231" s="35">
        <f t="shared" si="61"/>
        <v>2.0259999999999998</v>
      </c>
      <c r="O231" s="35">
        <f t="shared" si="62"/>
        <v>0</v>
      </c>
      <c r="P231" s="117"/>
      <c r="Q231" s="117"/>
      <c r="R231" s="35">
        <f t="shared" si="56"/>
        <v>0</v>
      </c>
      <c r="S231" s="35">
        <f t="shared" si="57"/>
        <v>0</v>
      </c>
      <c r="T231" s="34">
        <f>E231/(F231+H231+J231)-100%</f>
        <v>0</v>
      </c>
      <c r="U231" s="117"/>
      <c r="V231" s="117"/>
      <c r="W231" s="116"/>
    </row>
    <row r="232" spans="1:42">
      <c r="A232" s="119" t="s">
        <v>1326</v>
      </c>
      <c r="B232" s="120" t="s">
        <v>1836</v>
      </c>
      <c r="C232" s="113"/>
      <c r="D232" s="35">
        <f t="shared" si="66"/>
        <v>4.7249999999999996</v>
      </c>
      <c r="E232" s="35">
        <f t="shared" si="66"/>
        <v>4.7249999999999996</v>
      </c>
      <c r="F232" s="35"/>
      <c r="G232" s="35"/>
      <c r="H232" s="35">
        <v>4.7249999999999996</v>
      </c>
      <c r="I232" s="35">
        <v>4.7249999999999996</v>
      </c>
      <c r="J232" s="35"/>
      <c r="K232" s="35"/>
      <c r="L232" s="35"/>
      <c r="M232" s="35"/>
      <c r="N232" s="35">
        <f t="shared" si="61"/>
        <v>4.7249999999999996</v>
      </c>
      <c r="O232" s="35">
        <f t="shared" si="62"/>
        <v>0</v>
      </c>
      <c r="P232" s="117"/>
      <c r="Q232" s="117"/>
      <c r="R232" s="35">
        <f t="shared" ref="R232:R263" si="67">D232-E232</f>
        <v>0</v>
      </c>
      <c r="S232" s="35">
        <f t="shared" ref="S232:S263" si="68">E232-F232-H232-J232</f>
        <v>0</v>
      </c>
      <c r="T232" s="34">
        <f>E232/(F232+H232+J232)-100%</f>
        <v>0</v>
      </c>
      <c r="U232" s="117"/>
      <c r="V232" s="117"/>
      <c r="W232" s="116"/>
    </row>
    <row r="233" spans="1:42" s="4" customFormat="1">
      <c r="A233" s="119" t="s">
        <v>1324</v>
      </c>
      <c r="B233" s="120" t="s">
        <v>1713</v>
      </c>
      <c r="C233" s="113"/>
      <c r="D233" s="35">
        <f t="shared" si="66"/>
        <v>0.45100000000000001</v>
      </c>
      <c r="E233" s="35">
        <f t="shared" si="66"/>
        <v>0.45100000000000001</v>
      </c>
      <c r="F233" s="35"/>
      <c r="G233" s="35"/>
      <c r="H233" s="35">
        <v>0.45100000000000001</v>
      </c>
      <c r="I233" s="35">
        <v>0.45100000000000001</v>
      </c>
      <c r="J233" s="35"/>
      <c r="K233" s="35"/>
      <c r="L233" s="35"/>
      <c r="M233" s="35"/>
      <c r="N233" s="35">
        <f t="shared" si="61"/>
        <v>0.45100000000000001</v>
      </c>
      <c r="O233" s="35">
        <f t="shared" si="62"/>
        <v>0</v>
      </c>
      <c r="P233" s="117"/>
      <c r="Q233" s="117"/>
      <c r="R233" s="35">
        <f t="shared" si="67"/>
        <v>0</v>
      </c>
      <c r="S233" s="35">
        <f t="shared" si="68"/>
        <v>0</v>
      </c>
      <c r="T233" s="34">
        <f>E233/(F233+H233+J233)-100%</f>
        <v>0</v>
      </c>
      <c r="U233" s="117"/>
      <c r="V233" s="117"/>
      <c r="W233" s="116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>
      <c r="A234" s="119"/>
      <c r="B234" s="118" t="s">
        <v>1874</v>
      </c>
      <c r="C234" s="113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>
        <f t="shared" si="61"/>
        <v>0</v>
      </c>
      <c r="O234" s="35">
        <f t="shared" si="62"/>
        <v>0</v>
      </c>
      <c r="P234" s="117"/>
      <c r="Q234" s="117"/>
      <c r="R234" s="35">
        <f t="shared" si="67"/>
        <v>0</v>
      </c>
      <c r="S234" s="35">
        <f t="shared" si="68"/>
        <v>0</v>
      </c>
      <c r="T234" s="34"/>
      <c r="U234" s="117"/>
      <c r="V234" s="117"/>
      <c r="W234" s="116"/>
    </row>
    <row r="235" spans="1:42">
      <c r="A235" s="119" t="s">
        <v>1322</v>
      </c>
      <c r="B235" s="120" t="s">
        <v>1976</v>
      </c>
      <c r="C235" s="113"/>
      <c r="D235" s="35">
        <f>SUM(F235,H235,J235,L235)</f>
        <v>7.9569999999999999</v>
      </c>
      <c r="E235" s="35">
        <f>SUM(G235,I235,K235,M235)</f>
        <v>7.9520900000000001</v>
      </c>
      <c r="F235" s="35"/>
      <c r="G235" s="35"/>
      <c r="H235" s="35">
        <v>7.9210000000000003</v>
      </c>
      <c r="I235" s="35">
        <v>7.9207000000000001</v>
      </c>
      <c r="J235" s="35">
        <v>3.5999999999999997E-2</v>
      </c>
      <c r="K235" s="35">
        <v>3.1390000000000001E-2</v>
      </c>
      <c r="L235" s="35"/>
      <c r="M235" s="35"/>
      <c r="N235" s="35">
        <f t="shared" si="61"/>
        <v>7.9520900000000001</v>
      </c>
      <c r="O235" s="35">
        <f t="shared" si="62"/>
        <v>3.1390000000000001E-2</v>
      </c>
      <c r="P235" s="117"/>
      <c r="Q235" s="117"/>
      <c r="R235" s="35">
        <f t="shared" si="67"/>
        <v>4.9099999999997479E-3</v>
      </c>
      <c r="S235" s="35">
        <f t="shared" si="68"/>
        <v>-4.9100000000001573E-3</v>
      </c>
      <c r="T235" s="34">
        <f>E235/(F235+H235+J235)-100%</f>
        <v>-6.1706673369354981E-4</v>
      </c>
      <c r="U235" s="117"/>
      <c r="V235" s="117"/>
      <c r="W235" s="116"/>
    </row>
    <row r="236" spans="1:42">
      <c r="A236" s="119"/>
      <c r="B236" s="118" t="s">
        <v>521</v>
      </c>
      <c r="C236" s="113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>
        <f t="shared" si="61"/>
        <v>0</v>
      </c>
      <c r="O236" s="35">
        <f t="shared" si="62"/>
        <v>0</v>
      </c>
      <c r="P236" s="117"/>
      <c r="Q236" s="117"/>
      <c r="R236" s="35">
        <f t="shared" si="67"/>
        <v>0</v>
      </c>
      <c r="S236" s="35">
        <f t="shared" si="68"/>
        <v>0</v>
      </c>
      <c r="T236" s="34"/>
      <c r="U236" s="117"/>
      <c r="V236" s="117"/>
      <c r="W236" s="116"/>
    </row>
    <row r="237" spans="1:42">
      <c r="A237" s="119" t="s">
        <v>1320</v>
      </c>
      <c r="B237" s="120" t="s">
        <v>1975</v>
      </c>
      <c r="C237" s="113"/>
      <c r="D237" s="35">
        <f t="shared" ref="D237:E239" si="69">SUM(F237,H237,J237,L237)</f>
        <v>6.8000000000000005E-2</v>
      </c>
      <c r="E237" s="35">
        <f t="shared" si="69"/>
        <v>6.8500000000000005E-2</v>
      </c>
      <c r="F237" s="35"/>
      <c r="G237" s="35"/>
      <c r="H237" s="35"/>
      <c r="I237" s="35"/>
      <c r="J237" s="35">
        <v>6.8000000000000005E-2</v>
      </c>
      <c r="K237" s="35">
        <v>6.8500000000000005E-2</v>
      </c>
      <c r="L237" s="35"/>
      <c r="M237" s="35"/>
      <c r="N237" s="35">
        <f t="shared" si="61"/>
        <v>6.8500000000000005E-2</v>
      </c>
      <c r="O237" s="35">
        <f t="shared" si="62"/>
        <v>6.8500000000000005E-2</v>
      </c>
      <c r="P237" s="117"/>
      <c r="Q237" s="117"/>
      <c r="R237" s="35">
        <f t="shared" si="67"/>
        <v>-5.0000000000000044E-4</v>
      </c>
      <c r="S237" s="35">
        <f t="shared" si="68"/>
        <v>5.0000000000000044E-4</v>
      </c>
      <c r="T237" s="34">
        <f>E237/(F237+H237+J237)-100%</f>
        <v>7.3529411764705621E-3</v>
      </c>
      <c r="U237" s="117"/>
      <c r="V237" s="117"/>
      <c r="W237" s="116"/>
    </row>
    <row r="238" spans="1:42">
      <c r="A238" s="119" t="s">
        <v>1318</v>
      </c>
      <c r="B238" s="120" t="s">
        <v>1974</v>
      </c>
      <c r="C238" s="113"/>
      <c r="D238" s="35">
        <f t="shared" si="69"/>
        <v>7.9000000000000001E-2</v>
      </c>
      <c r="E238" s="35">
        <f t="shared" si="69"/>
        <v>7.9000000000000001E-2</v>
      </c>
      <c r="F238" s="35"/>
      <c r="G238" s="35"/>
      <c r="H238" s="35"/>
      <c r="I238" s="35"/>
      <c r="J238" s="35">
        <v>7.9000000000000001E-2</v>
      </c>
      <c r="K238" s="35">
        <v>7.9000000000000001E-2</v>
      </c>
      <c r="L238" s="35"/>
      <c r="M238" s="35"/>
      <c r="N238" s="35">
        <f t="shared" si="61"/>
        <v>7.9000000000000001E-2</v>
      </c>
      <c r="O238" s="35">
        <f t="shared" si="62"/>
        <v>7.9000000000000001E-2</v>
      </c>
      <c r="P238" s="117"/>
      <c r="Q238" s="117"/>
      <c r="R238" s="35">
        <f t="shared" si="67"/>
        <v>0</v>
      </c>
      <c r="S238" s="35">
        <f t="shared" si="68"/>
        <v>0</v>
      </c>
      <c r="T238" s="34">
        <f>E238/(F238+H238+J238)-100%</f>
        <v>0</v>
      </c>
      <c r="U238" s="117"/>
      <c r="V238" s="117"/>
      <c r="W238" s="116"/>
    </row>
    <row r="239" spans="1:42">
      <c r="A239" s="119" t="s">
        <v>1316</v>
      </c>
      <c r="B239" s="120" t="s">
        <v>1655</v>
      </c>
      <c r="C239" s="113"/>
      <c r="D239" s="35">
        <f t="shared" si="69"/>
        <v>0.23699999999999999</v>
      </c>
      <c r="E239" s="35">
        <f t="shared" si="69"/>
        <v>0.23699999999999999</v>
      </c>
      <c r="F239" s="35"/>
      <c r="G239" s="35"/>
      <c r="H239" s="35"/>
      <c r="I239" s="35">
        <v>0.23699999999999999</v>
      </c>
      <c r="J239" s="35">
        <v>0.23699999999999999</v>
      </c>
      <c r="K239" s="35"/>
      <c r="L239" s="35"/>
      <c r="M239" s="35"/>
      <c r="N239" s="35">
        <f t="shared" si="61"/>
        <v>0.23699999999999999</v>
      </c>
      <c r="O239" s="35">
        <f t="shared" si="62"/>
        <v>0</v>
      </c>
      <c r="P239" s="117"/>
      <c r="Q239" s="117"/>
      <c r="R239" s="35">
        <f t="shared" si="67"/>
        <v>0</v>
      </c>
      <c r="S239" s="35">
        <f t="shared" si="68"/>
        <v>0</v>
      </c>
      <c r="T239" s="34">
        <f>E239/(F239+H239+J239)-100%</f>
        <v>0</v>
      </c>
      <c r="U239" s="117"/>
      <c r="V239" s="117"/>
      <c r="W239" s="116"/>
    </row>
    <row r="240" spans="1:42">
      <c r="A240" s="119"/>
      <c r="B240" s="118" t="s">
        <v>523</v>
      </c>
      <c r="C240" s="113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>
        <f t="shared" si="61"/>
        <v>0</v>
      </c>
      <c r="O240" s="35">
        <f t="shared" si="62"/>
        <v>0</v>
      </c>
      <c r="P240" s="117"/>
      <c r="Q240" s="117"/>
      <c r="R240" s="35">
        <f t="shared" si="67"/>
        <v>0</v>
      </c>
      <c r="S240" s="35">
        <f t="shared" si="68"/>
        <v>0</v>
      </c>
      <c r="T240" s="34"/>
      <c r="U240" s="117"/>
      <c r="V240" s="117"/>
      <c r="W240" s="116"/>
    </row>
    <row r="241" spans="1:42">
      <c r="A241" s="119" t="s">
        <v>1973</v>
      </c>
      <c r="B241" s="120" t="s">
        <v>1972</v>
      </c>
      <c r="C241" s="113"/>
      <c r="D241" s="35">
        <f>SUM(F241,H241,J241,L241)</f>
        <v>0.38800000000000001</v>
      </c>
      <c r="E241" s="35">
        <f>SUM(G241,I241,K241,M241)</f>
        <v>0</v>
      </c>
      <c r="F241" s="35"/>
      <c r="G241" s="35"/>
      <c r="H241" s="35"/>
      <c r="I241" s="35"/>
      <c r="J241" s="35">
        <v>0.38800000000000001</v>
      </c>
      <c r="K241" s="35"/>
      <c r="L241" s="35"/>
      <c r="M241" s="35"/>
      <c r="N241" s="35">
        <f t="shared" si="61"/>
        <v>0</v>
      </c>
      <c r="O241" s="35">
        <f t="shared" si="62"/>
        <v>0</v>
      </c>
      <c r="P241" s="117"/>
      <c r="Q241" s="117"/>
      <c r="R241" s="35">
        <f t="shared" si="67"/>
        <v>0.38800000000000001</v>
      </c>
      <c r="S241" s="35">
        <f t="shared" si="68"/>
        <v>-0.38800000000000001</v>
      </c>
      <c r="T241" s="34">
        <f>E241/(F241+H241+J241)-100%</f>
        <v>-1</v>
      </c>
      <c r="U241" s="117"/>
      <c r="V241" s="117"/>
      <c r="W241" s="116"/>
    </row>
    <row r="242" spans="1:42">
      <c r="A242" s="119"/>
      <c r="B242" s="118" t="s">
        <v>520</v>
      </c>
      <c r="C242" s="113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>
        <f t="shared" si="61"/>
        <v>0</v>
      </c>
      <c r="O242" s="35">
        <f t="shared" si="62"/>
        <v>0</v>
      </c>
      <c r="P242" s="117"/>
      <c r="Q242" s="117"/>
      <c r="R242" s="35">
        <f t="shared" si="67"/>
        <v>0</v>
      </c>
      <c r="S242" s="35">
        <f t="shared" si="68"/>
        <v>0</v>
      </c>
      <c r="T242" s="34"/>
      <c r="U242" s="117"/>
      <c r="V242" s="117"/>
      <c r="W242" s="116"/>
    </row>
    <row r="243" spans="1:42" ht="31.2">
      <c r="A243" s="119" t="s">
        <v>1971</v>
      </c>
      <c r="B243" s="120" t="s">
        <v>1970</v>
      </c>
      <c r="C243" s="113"/>
      <c r="D243" s="35">
        <f>SUM(F243,H243,J243,L243)</f>
        <v>0.12017399999999999</v>
      </c>
      <c r="E243" s="35">
        <f>SUM(G243,I243,K243,M243)</f>
        <v>0.164409</v>
      </c>
      <c r="F243" s="35">
        <v>4.7174000000000001E-2</v>
      </c>
      <c r="G243" s="35">
        <v>4.7174000000000001E-2</v>
      </c>
      <c r="H243" s="35">
        <v>6.2E-2</v>
      </c>
      <c r="I243" s="35">
        <v>6.2E-2</v>
      </c>
      <c r="J243" s="35">
        <v>1.0999999999999999E-2</v>
      </c>
      <c r="K243" s="35">
        <v>5.5234999999999999E-2</v>
      </c>
      <c r="L243" s="35"/>
      <c r="M243" s="35"/>
      <c r="N243" s="35">
        <f t="shared" si="61"/>
        <v>0.164409</v>
      </c>
      <c r="O243" s="35">
        <f t="shared" si="62"/>
        <v>5.5234999999999999E-2</v>
      </c>
      <c r="P243" s="117"/>
      <c r="Q243" s="117"/>
      <c r="R243" s="35">
        <f t="shared" si="67"/>
        <v>-4.423500000000001E-2</v>
      </c>
      <c r="S243" s="35">
        <f t="shared" si="68"/>
        <v>4.423500000000001E-2</v>
      </c>
      <c r="T243" s="34">
        <f>E243/(F243+H243+J243)-100%</f>
        <v>0.36809126766189038</v>
      </c>
      <c r="U243" s="117"/>
      <c r="V243" s="117"/>
      <c r="W243" s="116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121" customFormat="1">
      <c r="A244" s="127" t="s">
        <v>495</v>
      </c>
      <c r="B244" s="123" t="s">
        <v>1969</v>
      </c>
      <c r="C244" s="126"/>
      <c r="D244" s="126">
        <f t="shared" ref="D244:M244" si="70">SUM(D246:D256,D258:D260,D262:D263,D266:D269,D271:D282,D284,D286,D287,D289,D291,D293:D298,D300:D304,D264)</f>
        <v>62.894635119770008</v>
      </c>
      <c r="E244" s="126">
        <f t="shared" si="70"/>
        <v>51.214597012000006</v>
      </c>
      <c r="F244" s="126">
        <f t="shared" si="70"/>
        <v>6.2920138287999983</v>
      </c>
      <c r="G244" s="126">
        <f t="shared" si="70"/>
        <v>6.2926061907999973</v>
      </c>
      <c r="H244" s="126">
        <f t="shared" si="70"/>
        <v>21.896304736799998</v>
      </c>
      <c r="I244" s="126">
        <f t="shared" si="70"/>
        <v>21.896430851200002</v>
      </c>
      <c r="J244" s="126">
        <f t="shared" si="70"/>
        <v>25.195565864487978</v>
      </c>
      <c r="K244" s="126">
        <f t="shared" si="70"/>
        <v>23.02555997</v>
      </c>
      <c r="L244" s="126">
        <f t="shared" si="70"/>
        <v>9.5107506896820198</v>
      </c>
      <c r="M244" s="126">
        <f t="shared" si="70"/>
        <v>0</v>
      </c>
      <c r="N244" s="125">
        <f t="shared" si="61"/>
        <v>51.214597012000006</v>
      </c>
      <c r="O244" s="125">
        <f t="shared" si="62"/>
        <v>23.02555997</v>
      </c>
      <c r="P244" s="123"/>
      <c r="Q244" s="123"/>
      <c r="R244" s="125">
        <f t="shared" si="67"/>
        <v>11.680038107770002</v>
      </c>
      <c r="S244" s="125">
        <f t="shared" si="68"/>
        <v>-2.169287418087972</v>
      </c>
      <c r="T244" s="124">
        <f>E244/(F244+H244+J244)-100%</f>
        <v>-4.0635623301801593E-2</v>
      </c>
      <c r="U244" s="123"/>
      <c r="V244" s="123"/>
      <c r="W244" s="122"/>
    </row>
    <row r="245" spans="1:42">
      <c r="A245" s="119"/>
      <c r="B245" s="118" t="s">
        <v>524</v>
      </c>
      <c r="C245" s="113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117"/>
      <c r="Q245" s="117"/>
      <c r="R245" s="35">
        <f t="shared" si="67"/>
        <v>0</v>
      </c>
      <c r="S245" s="35">
        <f t="shared" si="68"/>
        <v>0</v>
      </c>
      <c r="T245" s="34"/>
      <c r="U245" s="117"/>
      <c r="V245" s="117"/>
      <c r="W245" s="116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ht="31.2">
      <c r="A246" s="119" t="s">
        <v>1313</v>
      </c>
      <c r="B246" s="120" t="s">
        <v>1968</v>
      </c>
      <c r="C246" s="113"/>
      <c r="D246" s="35">
        <f t="shared" ref="D246:D256" si="71">SUM(F246,H246,J246,L246)</f>
        <v>1.0150998091999999</v>
      </c>
      <c r="E246" s="35">
        <f t="shared" ref="E246:E256" si="72">SUM(G246,I246,K246,M246)</f>
        <v>1.0150998091999999</v>
      </c>
      <c r="F246" s="35">
        <v>0.89890999999999999</v>
      </c>
      <c r="G246" s="35">
        <v>0.89890999999999999</v>
      </c>
      <c r="H246" s="35">
        <v>0.11618980919999997</v>
      </c>
      <c r="I246" s="35">
        <v>0.11618980919999997</v>
      </c>
      <c r="J246" s="35">
        <v>0</v>
      </c>
      <c r="K246" s="35"/>
      <c r="L246" s="35"/>
      <c r="M246" s="35"/>
      <c r="N246" s="35">
        <f t="shared" ref="N246:N256" si="73">E246</f>
        <v>1.0150998091999999</v>
      </c>
      <c r="O246" s="35">
        <f t="shared" ref="O246:O256" si="74">K246</f>
        <v>0</v>
      </c>
      <c r="P246" s="117"/>
      <c r="Q246" s="117"/>
      <c r="R246" s="35">
        <f t="shared" si="67"/>
        <v>0</v>
      </c>
      <c r="S246" s="35">
        <f t="shared" si="68"/>
        <v>-8.3266726846886741E-17</v>
      </c>
      <c r="T246" s="34">
        <f t="shared" ref="T246:T251" si="75">E246/(F246+H246+J246)-100%</f>
        <v>0</v>
      </c>
      <c r="U246" s="117"/>
      <c r="V246" s="117"/>
      <c r="W246" s="11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ht="31.2">
      <c r="A247" s="119" t="s">
        <v>1311</v>
      </c>
      <c r="B247" s="120" t="s">
        <v>1967</v>
      </c>
      <c r="C247" s="113"/>
      <c r="D247" s="35">
        <f t="shared" si="71"/>
        <v>0.47212523380000004</v>
      </c>
      <c r="E247" s="35">
        <f t="shared" si="72"/>
        <v>0.47222400000000003</v>
      </c>
      <c r="F247" s="35"/>
      <c r="G247" s="35"/>
      <c r="H247" s="35">
        <v>0.39490087680000002</v>
      </c>
      <c r="I247" s="35">
        <v>0.39500000000000002</v>
      </c>
      <c r="J247" s="35">
        <v>7.7224356999999993E-2</v>
      </c>
      <c r="K247" s="35">
        <v>7.7224000000000001E-2</v>
      </c>
      <c r="L247" s="35"/>
      <c r="M247" s="35"/>
      <c r="N247" s="35">
        <f t="shared" si="73"/>
        <v>0.47222400000000003</v>
      </c>
      <c r="O247" s="35">
        <f t="shared" si="74"/>
        <v>7.7224000000000001E-2</v>
      </c>
      <c r="P247" s="117"/>
      <c r="Q247" s="117"/>
      <c r="R247" s="35">
        <f t="shared" si="67"/>
        <v>-9.8766199999988924E-5</v>
      </c>
      <c r="S247" s="35">
        <f t="shared" si="68"/>
        <v>9.876620000001668E-5</v>
      </c>
      <c r="T247" s="34">
        <f t="shared" si="75"/>
        <v>2.0919491890958319E-4</v>
      </c>
      <c r="U247" s="117"/>
      <c r="V247" s="117"/>
      <c r="W247" s="116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ht="31.2">
      <c r="A248" s="119" t="s">
        <v>1309</v>
      </c>
      <c r="B248" s="120" t="s">
        <v>1966</v>
      </c>
      <c r="C248" s="113"/>
      <c r="D248" s="35">
        <f t="shared" si="71"/>
        <v>3.1280665447999998</v>
      </c>
      <c r="E248" s="35">
        <f t="shared" si="72"/>
        <v>1.7281435897999999</v>
      </c>
      <c r="F248" s="35">
        <v>1.6044799999999999</v>
      </c>
      <c r="G248" s="35">
        <v>1.6045510000000001</v>
      </c>
      <c r="H248" s="35">
        <v>9.1092589799999998E-2</v>
      </c>
      <c r="I248" s="35">
        <v>9.1092589799999998E-2</v>
      </c>
      <c r="J248" s="35">
        <v>1.3324939550000001</v>
      </c>
      <c r="K248" s="35">
        <v>3.2500000000000001E-2</v>
      </c>
      <c r="L248" s="35">
        <v>0.1</v>
      </c>
      <c r="M248" s="35"/>
      <c r="N248" s="35">
        <f t="shared" si="73"/>
        <v>1.7281435897999999</v>
      </c>
      <c r="O248" s="35">
        <f t="shared" si="74"/>
        <v>3.2500000000000001E-2</v>
      </c>
      <c r="P248" s="117"/>
      <c r="Q248" s="117"/>
      <c r="R248" s="35">
        <f t="shared" si="67"/>
        <v>1.3999229549999999</v>
      </c>
      <c r="S248" s="35">
        <f t="shared" si="68"/>
        <v>-1.299922955</v>
      </c>
      <c r="T248" s="34">
        <f t="shared" si="75"/>
        <v>-0.42929140947457556</v>
      </c>
      <c r="U248" s="117"/>
      <c r="V248" s="117"/>
      <c r="W248" s="116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ht="31.2">
      <c r="A249" s="119" t="s">
        <v>1307</v>
      </c>
      <c r="B249" s="120" t="s">
        <v>1965</v>
      </c>
      <c r="C249" s="113"/>
      <c r="D249" s="35">
        <f t="shared" si="71"/>
        <v>0.59360916019999999</v>
      </c>
      <c r="E249" s="35">
        <f t="shared" si="72"/>
        <v>0.78271100000000005</v>
      </c>
      <c r="F249" s="35"/>
      <c r="G249" s="35"/>
      <c r="H249" s="35">
        <v>0.5055573002</v>
      </c>
      <c r="I249" s="35">
        <v>0.50560000000000005</v>
      </c>
      <c r="J249" s="35">
        <v>8.8051859999999996E-2</v>
      </c>
      <c r="K249" s="35">
        <v>0.277111</v>
      </c>
      <c r="L249" s="35"/>
      <c r="M249" s="35"/>
      <c r="N249" s="35">
        <f t="shared" si="73"/>
        <v>0.78271100000000005</v>
      </c>
      <c r="O249" s="35">
        <f t="shared" si="74"/>
        <v>0.277111</v>
      </c>
      <c r="P249" s="117"/>
      <c r="Q249" s="117"/>
      <c r="R249" s="35">
        <f t="shared" si="67"/>
        <v>-0.18910183980000006</v>
      </c>
      <c r="S249" s="35">
        <f t="shared" si="68"/>
        <v>0.18910183980000006</v>
      </c>
      <c r="T249" s="34">
        <f t="shared" si="75"/>
        <v>0.31856287348444479</v>
      </c>
      <c r="U249" s="117"/>
      <c r="V249" s="117"/>
      <c r="W249" s="116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ht="31.2">
      <c r="A250" s="119" t="s">
        <v>1305</v>
      </c>
      <c r="B250" s="120" t="s">
        <v>1964</v>
      </c>
      <c r="C250" s="113"/>
      <c r="D250" s="35">
        <f t="shared" si="71"/>
        <v>0.95555607499999995</v>
      </c>
      <c r="E250" s="35">
        <f t="shared" si="72"/>
        <v>0.43962299999999999</v>
      </c>
      <c r="F250" s="35"/>
      <c r="G250" s="35"/>
      <c r="H250" s="35">
        <v>0</v>
      </c>
      <c r="I250" s="35">
        <v>0</v>
      </c>
      <c r="J250" s="35">
        <v>0.95555607499999995</v>
      </c>
      <c r="K250" s="35">
        <v>0.43962299999999999</v>
      </c>
      <c r="L250" s="35"/>
      <c r="M250" s="35"/>
      <c r="N250" s="35">
        <f t="shared" si="73"/>
        <v>0.43962299999999999</v>
      </c>
      <c r="O250" s="35">
        <f t="shared" si="74"/>
        <v>0.43962299999999999</v>
      </c>
      <c r="P250" s="117"/>
      <c r="Q250" s="117"/>
      <c r="R250" s="35">
        <f t="shared" si="67"/>
        <v>0.51593307499999996</v>
      </c>
      <c r="S250" s="35">
        <f t="shared" si="68"/>
        <v>-0.51593307499999996</v>
      </c>
      <c r="T250" s="34">
        <f t="shared" si="75"/>
        <v>-0.5399296687010231</v>
      </c>
      <c r="U250" s="117"/>
      <c r="V250" s="117"/>
      <c r="W250" s="116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ht="31.2">
      <c r="A251" s="119" t="s">
        <v>1303</v>
      </c>
      <c r="B251" s="120" t="s">
        <v>1963</v>
      </c>
      <c r="C251" s="113"/>
      <c r="D251" s="35">
        <f t="shared" si="71"/>
        <v>0.40018640900000002</v>
      </c>
      <c r="E251" s="35">
        <f t="shared" si="72"/>
        <v>0.29924699999999999</v>
      </c>
      <c r="F251" s="35"/>
      <c r="G251" s="35"/>
      <c r="H251" s="35">
        <v>0</v>
      </c>
      <c r="I251" s="35">
        <v>0</v>
      </c>
      <c r="J251" s="35">
        <v>0.40018640900000002</v>
      </c>
      <c r="K251" s="35">
        <v>0.29924699999999999</v>
      </c>
      <c r="L251" s="35"/>
      <c r="M251" s="35"/>
      <c r="N251" s="35">
        <f t="shared" si="73"/>
        <v>0.29924699999999999</v>
      </c>
      <c r="O251" s="35">
        <f t="shared" si="74"/>
        <v>0.29924699999999999</v>
      </c>
      <c r="P251" s="117"/>
      <c r="Q251" s="117"/>
      <c r="R251" s="35">
        <f t="shared" si="67"/>
        <v>0.10093940900000004</v>
      </c>
      <c r="S251" s="35">
        <f t="shared" si="68"/>
        <v>-0.10093940900000004</v>
      </c>
      <c r="T251" s="34">
        <f t="shared" si="75"/>
        <v>-0.25223097718943277</v>
      </c>
      <c r="U251" s="117"/>
      <c r="V251" s="117"/>
      <c r="W251" s="116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>
      <c r="A252" s="119" t="s">
        <v>1301</v>
      </c>
      <c r="B252" s="120" t="s">
        <v>1962</v>
      </c>
      <c r="C252" s="113"/>
      <c r="D252" s="35">
        <f t="shared" si="71"/>
        <v>0.126</v>
      </c>
      <c r="E252" s="35">
        <f t="shared" si="72"/>
        <v>0</v>
      </c>
      <c r="F252" s="35"/>
      <c r="G252" s="35"/>
      <c r="H252" s="35">
        <v>0</v>
      </c>
      <c r="I252" s="35">
        <v>0</v>
      </c>
      <c r="J252" s="35">
        <v>0</v>
      </c>
      <c r="K252" s="35"/>
      <c r="L252" s="35">
        <v>0.126</v>
      </c>
      <c r="M252" s="35"/>
      <c r="N252" s="35">
        <f t="shared" si="73"/>
        <v>0</v>
      </c>
      <c r="O252" s="35">
        <f t="shared" si="74"/>
        <v>0</v>
      </c>
      <c r="P252" s="117"/>
      <c r="Q252" s="117"/>
      <c r="R252" s="35">
        <f t="shared" si="67"/>
        <v>0.126</v>
      </c>
      <c r="S252" s="35">
        <f t="shared" si="68"/>
        <v>0</v>
      </c>
      <c r="T252" s="34"/>
      <c r="U252" s="117"/>
      <c r="V252" s="117"/>
      <c r="W252" s="116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>
      <c r="A253" s="119" t="s">
        <v>1299</v>
      </c>
      <c r="B253" s="120" t="s">
        <v>1961</v>
      </c>
      <c r="C253" s="113"/>
      <c r="D253" s="35">
        <f t="shared" si="71"/>
        <v>1.1692996768000001</v>
      </c>
      <c r="E253" s="35">
        <f t="shared" si="72"/>
        <v>0.88801048000000005</v>
      </c>
      <c r="F253" s="35">
        <v>1.2724800000000001E-3</v>
      </c>
      <c r="G253" s="35">
        <v>1.2724800000000001E-3</v>
      </c>
      <c r="H253" s="35">
        <v>0</v>
      </c>
      <c r="I253" s="35">
        <v>0</v>
      </c>
      <c r="J253" s="35">
        <v>1.0680271968000001</v>
      </c>
      <c r="K253" s="35">
        <v>0.88673800000000003</v>
      </c>
      <c r="L253" s="35">
        <v>0.1</v>
      </c>
      <c r="M253" s="35"/>
      <c r="N253" s="35">
        <f t="shared" si="73"/>
        <v>0.88801048000000005</v>
      </c>
      <c r="O253" s="35">
        <f t="shared" si="74"/>
        <v>0.88673800000000003</v>
      </c>
      <c r="P253" s="117"/>
      <c r="Q253" s="117"/>
      <c r="R253" s="35">
        <f t="shared" si="67"/>
        <v>0.28128919680000009</v>
      </c>
      <c r="S253" s="35">
        <f t="shared" si="68"/>
        <v>-0.18128919680000011</v>
      </c>
      <c r="T253" s="34">
        <f>E253/(F253+H253+J253)-100%</f>
        <v>-0.16954012119645301</v>
      </c>
      <c r="U253" s="117"/>
      <c r="V253" s="117"/>
      <c r="W253" s="116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ht="31.2">
      <c r="A254" s="119" t="s">
        <v>1297</v>
      </c>
      <c r="B254" s="120" t="s">
        <v>1960</v>
      </c>
      <c r="C254" s="113"/>
      <c r="D254" s="35">
        <f t="shared" si="71"/>
        <v>1.6248200192</v>
      </c>
      <c r="E254" s="35">
        <f t="shared" si="72"/>
        <v>1.6248200192</v>
      </c>
      <c r="F254" s="35">
        <v>1.57464</v>
      </c>
      <c r="G254" s="35">
        <v>1.57464</v>
      </c>
      <c r="H254" s="35">
        <v>5.0180019199999995E-2</v>
      </c>
      <c r="I254" s="35">
        <v>5.0180019199999995E-2</v>
      </c>
      <c r="J254" s="35">
        <v>0</v>
      </c>
      <c r="K254" s="35"/>
      <c r="L254" s="35"/>
      <c r="M254" s="35"/>
      <c r="N254" s="35">
        <f t="shared" si="73"/>
        <v>1.6248200192</v>
      </c>
      <c r="O254" s="35">
        <f t="shared" si="74"/>
        <v>0</v>
      </c>
      <c r="P254" s="117"/>
      <c r="Q254" s="117"/>
      <c r="R254" s="35">
        <f t="shared" si="67"/>
        <v>0</v>
      </c>
      <c r="S254" s="35">
        <f t="shared" si="68"/>
        <v>-6.9388939039072284E-17</v>
      </c>
      <c r="T254" s="34">
        <f>E254/(F254+H254+J254)-100%</f>
        <v>0</v>
      </c>
      <c r="U254" s="117"/>
      <c r="V254" s="117"/>
      <c r="W254" s="116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ht="31.2">
      <c r="A255" s="119" t="s">
        <v>1295</v>
      </c>
      <c r="B255" s="120" t="s">
        <v>1959</v>
      </c>
      <c r="C255" s="113"/>
      <c r="D255" s="35">
        <f t="shared" si="71"/>
        <v>4.5679999999999998E-2</v>
      </c>
      <c r="E255" s="35">
        <f t="shared" si="72"/>
        <v>4.5679999999999998E-2</v>
      </c>
      <c r="F255" s="35">
        <v>4.5679999999999998E-2</v>
      </c>
      <c r="G255" s="35">
        <v>4.5679999999999998E-2</v>
      </c>
      <c r="H255" s="35">
        <v>0</v>
      </c>
      <c r="I255" s="35">
        <v>0</v>
      </c>
      <c r="J255" s="35">
        <v>0</v>
      </c>
      <c r="K255" s="35"/>
      <c r="L255" s="35"/>
      <c r="M255" s="35"/>
      <c r="N255" s="35">
        <f t="shared" si="73"/>
        <v>4.5679999999999998E-2</v>
      </c>
      <c r="O255" s="35">
        <f t="shared" si="74"/>
        <v>0</v>
      </c>
      <c r="P255" s="117"/>
      <c r="Q255" s="117"/>
      <c r="R255" s="35">
        <f t="shared" si="67"/>
        <v>0</v>
      </c>
      <c r="S255" s="35">
        <f t="shared" si="68"/>
        <v>0</v>
      </c>
      <c r="T255" s="34">
        <f>E255/(F255+H255+J255)-100%</f>
        <v>0</v>
      </c>
      <c r="U255" s="117"/>
      <c r="V255" s="117"/>
      <c r="W255" s="116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ht="31.2">
      <c r="A256" s="119" t="s">
        <v>1293</v>
      </c>
      <c r="B256" s="120" t="s">
        <v>1958</v>
      </c>
      <c r="C256" s="113"/>
      <c r="D256" s="35">
        <f t="shared" si="71"/>
        <v>0.14530999999999999</v>
      </c>
      <c r="E256" s="35">
        <f t="shared" si="72"/>
        <v>0.14530999999999999</v>
      </c>
      <c r="F256" s="35">
        <v>0.14530999999999999</v>
      </c>
      <c r="G256" s="35">
        <v>0.14530999999999999</v>
      </c>
      <c r="H256" s="35">
        <v>0</v>
      </c>
      <c r="I256" s="35">
        <v>0</v>
      </c>
      <c r="J256" s="35">
        <v>0</v>
      </c>
      <c r="K256" s="35"/>
      <c r="L256" s="35"/>
      <c r="M256" s="35"/>
      <c r="N256" s="35">
        <f t="shared" si="73"/>
        <v>0.14530999999999999</v>
      </c>
      <c r="O256" s="35">
        <f t="shared" si="74"/>
        <v>0</v>
      </c>
      <c r="P256" s="117"/>
      <c r="Q256" s="117"/>
      <c r="R256" s="35">
        <f t="shared" si="67"/>
        <v>0</v>
      </c>
      <c r="S256" s="35">
        <f t="shared" si="68"/>
        <v>0</v>
      </c>
      <c r="T256" s="34">
        <f>E256/(F256+H256+J256)-100%</f>
        <v>0</v>
      </c>
      <c r="U256" s="117"/>
      <c r="V256" s="117"/>
      <c r="W256" s="11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>
      <c r="A257" s="119" t="s">
        <v>1291</v>
      </c>
      <c r="B257" s="118" t="s">
        <v>525</v>
      </c>
      <c r="C257" s="113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117"/>
      <c r="Q257" s="117"/>
      <c r="R257" s="35">
        <f t="shared" si="67"/>
        <v>0</v>
      </c>
      <c r="S257" s="35">
        <f t="shared" si="68"/>
        <v>0</v>
      </c>
      <c r="T257" s="34"/>
      <c r="U257" s="117"/>
      <c r="V257" s="117"/>
      <c r="W257" s="116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ht="31.2">
      <c r="A258" s="119" t="s">
        <v>1289</v>
      </c>
      <c r="B258" s="120" t="s">
        <v>500</v>
      </c>
      <c r="C258" s="113"/>
      <c r="D258" s="35">
        <f t="shared" ref="D258:E260" si="76">SUM(F258,H258,J258,L258)</f>
        <v>3.7361000000000005E-2</v>
      </c>
      <c r="E258" s="35">
        <f t="shared" si="76"/>
        <v>2.3609999999999998E-3</v>
      </c>
      <c r="F258" s="35">
        <v>2.3609999999999998E-3</v>
      </c>
      <c r="G258" s="35">
        <v>2.3609999999999998E-3</v>
      </c>
      <c r="H258" s="35">
        <v>0</v>
      </c>
      <c r="I258" s="35">
        <v>0</v>
      </c>
      <c r="J258" s="35"/>
      <c r="K258" s="35"/>
      <c r="L258" s="35">
        <v>3.5000000000000003E-2</v>
      </c>
      <c r="M258" s="35"/>
      <c r="N258" s="35">
        <f t="shared" ref="N258:N263" si="77">E258</f>
        <v>2.3609999999999998E-3</v>
      </c>
      <c r="O258" s="35">
        <f t="shared" ref="O258:O263" si="78">K258</f>
        <v>0</v>
      </c>
      <c r="P258" s="117"/>
      <c r="Q258" s="117"/>
      <c r="R258" s="35">
        <f t="shared" si="67"/>
        <v>3.5000000000000003E-2</v>
      </c>
      <c r="S258" s="35">
        <f t="shared" si="68"/>
        <v>0</v>
      </c>
      <c r="T258" s="34">
        <f>E258/(F258+H258+J258)-100%</f>
        <v>0</v>
      </c>
      <c r="U258" s="117"/>
      <c r="V258" s="117"/>
      <c r="W258" s="116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ht="46.8">
      <c r="A259" s="119" t="s">
        <v>1287</v>
      </c>
      <c r="B259" s="120" t="s">
        <v>501</v>
      </c>
      <c r="C259" s="113"/>
      <c r="D259" s="35">
        <f t="shared" si="76"/>
        <v>4.6088523399999998E-2</v>
      </c>
      <c r="E259" s="35">
        <f t="shared" si="76"/>
        <v>2.3609999999999998E-3</v>
      </c>
      <c r="F259" s="35">
        <v>2.3609999999999998E-3</v>
      </c>
      <c r="G259" s="35">
        <v>2.3609999999999998E-3</v>
      </c>
      <c r="H259" s="35"/>
      <c r="I259" s="35"/>
      <c r="J259" s="35"/>
      <c r="K259" s="35"/>
      <c r="L259" s="35">
        <v>4.3727523399999996E-2</v>
      </c>
      <c r="M259" s="35"/>
      <c r="N259" s="35">
        <f t="shared" si="77"/>
        <v>2.3609999999999998E-3</v>
      </c>
      <c r="O259" s="35">
        <f t="shared" si="78"/>
        <v>0</v>
      </c>
      <c r="P259" s="117"/>
      <c r="Q259" s="117"/>
      <c r="R259" s="35">
        <f t="shared" si="67"/>
        <v>4.3727523399999996E-2</v>
      </c>
      <c r="S259" s="35">
        <f t="shared" si="68"/>
        <v>0</v>
      </c>
      <c r="T259" s="34">
        <f>E259/(F259+H259+J259)-100%</f>
        <v>0</v>
      </c>
      <c r="U259" s="117"/>
      <c r="V259" s="117"/>
      <c r="W259" s="116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ht="31.2">
      <c r="A260" s="119" t="s">
        <v>1285</v>
      </c>
      <c r="B260" s="120" t="s">
        <v>1957</v>
      </c>
      <c r="C260" s="113"/>
      <c r="D260" s="35">
        <f t="shared" si="76"/>
        <v>2.3609999999999998E-3</v>
      </c>
      <c r="E260" s="35">
        <f t="shared" si="76"/>
        <v>2.3609999999999998E-3</v>
      </c>
      <c r="F260" s="35">
        <v>2.3609999999999998E-3</v>
      </c>
      <c r="G260" s="35">
        <v>2.3609999999999998E-3</v>
      </c>
      <c r="H260" s="35">
        <v>0</v>
      </c>
      <c r="I260" s="35">
        <v>0</v>
      </c>
      <c r="J260" s="35"/>
      <c r="K260" s="35"/>
      <c r="L260" s="35"/>
      <c r="M260" s="35"/>
      <c r="N260" s="35">
        <f t="shared" si="77"/>
        <v>2.3609999999999998E-3</v>
      </c>
      <c r="O260" s="35">
        <f t="shared" si="78"/>
        <v>0</v>
      </c>
      <c r="P260" s="117"/>
      <c r="Q260" s="117"/>
      <c r="R260" s="35">
        <f t="shared" si="67"/>
        <v>0</v>
      </c>
      <c r="S260" s="35">
        <f t="shared" si="68"/>
        <v>0</v>
      </c>
      <c r="T260" s="34">
        <f>E260/(F260+H260+J260)-100%</f>
        <v>0</v>
      </c>
      <c r="U260" s="117"/>
      <c r="V260" s="117"/>
      <c r="W260" s="116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>
      <c r="A261" s="119"/>
      <c r="B261" s="118" t="s">
        <v>1706</v>
      </c>
      <c r="C261" s="113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>
        <f t="shared" si="77"/>
        <v>0</v>
      </c>
      <c r="O261" s="35">
        <f t="shared" si="78"/>
        <v>0</v>
      </c>
      <c r="P261" s="117"/>
      <c r="Q261" s="117"/>
      <c r="R261" s="35">
        <f t="shared" si="67"/>
        <v>0</v>
      </c>
      <c r="S261" s="35">
        <f t="shared" si="68"/>
        <v>0</v>
      </c>
      <c r="T261" s="34"/>
      <c r="U261" s="117"/>
      <c r="V261" s="117"/>
      <c r="W261" s="116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>
      <c r="A262" s="119" t="s">
        <v>1283</v>
      </c>
      <c r="B262" s="120" t="s">
        <v>1713</v>
      </c>
      <c r="C262" s="113"/>
      <c r="D262" s="35">
        <f>SUM(F262,H262,J262,L262)</f>
        <v>0.41099999440000001</v>
      </c>
      <c r="E262" s="35">
        <f>SUM(G262,I262,K262,M262)</f>
        <v>0.41099999440000001</v>
      </c>
      <c r="F262" s="35">
        <v>0.41099999440000001</v>
      </c>
      <c r="G262" s="35">
        <v>0.41099999440000001</v>
      </c>
      <c r="H262" s="35"/>
      <c r="I262" s="35"/>
      <c r="J262" s="35"/>
      <c r="K262" s="35"/>
      <c r="L262" s="35"/>
      <c r="M262" s="35"/>
      <c r="N262" s="35">
        <f t="shared" si="77"/>
        <v>0.41099999440000001</v>
      </c>
      <c r="O262" s="35">
        <f t="shared" si="78"/>
        <v>0</v>
      </c>
      <c r="P262" s="117"/>
      <c r="Q262" s="117"/>
      <c r="R262" s="35">
        <f t="shared" si="67"/>
        <v>0</v>
      </c>
      <c r="S262" s="35">
        <f t="shared" si="68"/>
        <v>0</v>
      </c>
      <c r="T262" s="34">
        <f>E262/(F262+H262+J262)-100%</f>
        <v>0</v>
      </c>
      <c r="U262" s="117"/>
      <c r="V262" s="117"/>
      <c r="W262" s="116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>
      <c r="A263" s="119" t="s">
        <v>1281</v>
      </c>
      <c r="B263" s="120" t="s">
        <v>1956</v>
      </c>
      <c r="C263" s="113"/>
      <c r="D263" s="35">
        <f>SUM(F263,H263,J263,L263)</f>
        <v>0.43699999639999992</v>
      </c>
      <c r="E263" s="35">
        <f>SUM(G263,I263,K263,M263)</f>
        <v>0.43699999639999992</v>
      </c>
      <c r="F263" s="35">
        <v>0.43699999639999992</v>
      </c>
      <c r="G263" s="35">
        <v>0.43699999639999992</v>
      </c>
      <c r="H263" s="35"/>
      <c r="I263" s="35"/>
      <c r="J263" s="35"/>
      <c r="K263" s="35"/>
      <c r="L263" s="35"/>
      <c r="M263" s="35"/>
      <c r="N263" s="35">
        <f t="shared" si="77"/>
        <v>0.43699999639999992</v>
      </c>
      <c r="O263" s="35">
        <f t="shared" si="78"/>
        <v>0</v>
      </c>
      <c r="P263" s="117"/>
      <c r="Q263" s="117"/>
      <c r="R263" s="35">
        <f t="shared" si="67"/>
        <v>0</v>
      </c>
      <c r="S263" s="35">
        <f t="shared" si="68"/>
        <v>0</v>
      </c>
      <c r="T263" s="34">
        <f>E263/(F263+H263+J263)-100%</f>
        <v>0</v>
      </c>
      <c r="U263" s="117"/>
      <c r="V263" s="117"/>
      <c r="W263" s="116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s="142" customFormat="1">
      <c r="A264" s="147"/>
      <c r="B264" s="146" t="s">
        <v>1955</v>
      </c>
      <c r="C264" s="145"/>
      <c r="D264" s="102">
        <v>4</v>
      </c>
      <c r="E264" s="102"/>
      <c r="F264" s="102"/>
      <c r="G264" s="102"/>
      <c r="H264" s="102"/>
      <c r="I264" s="102"/>
      <c r="J264" s="102"/>
      <c r="K264" s="102"/>
      <c r="L264" s="102">
        <v>4</v>
      </c>
      <c r="M264" s="102"/>
      <c r="N264" s="102"/>
      <c r="O264" s="102"/>
      <c r="P264" s="144"/>
      <c r="Q264" s="144"/>
      <c r="R264" s="102"/>
      <c r="S264" s="102"/>
      <c r="T264" s="101"/>
      <c r="U264" s="144"/>
      <c r="V264" s="144"/>
      <c r="W264" s="143"/>
    </row>
    <row r="265" spans="1:42">
      <c r="A265" s="119"/>
      <c r="B265" s="118" t="s">
        <v>1954</v>
      </c>
      <c r="C265" s="113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117"/>
      <c r="Q265" s="117"/>
      <c r="R265" s="35">
        <f t="shared" ref="R265:R296" si="79">D265-E265</f>
        <v>0</v>
      </c>
      <c r="S265" s="35">
        <f t="shared" ref="S265:S296" si="80">E265-F265-H265-J265</f>
        <v>0</v>
      </c>
      <c r="T265" s="34"/>
      <c r="U265" s="117"/>
      <c r="V265" s="117"/>
      <c r="W265" s="116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 ht="31.2">
      <c r="A266" s="119" t="s">
        <v>1279</v>
      </c>
      <c r="B266" s="120" t="s">
        <v>1953</v>
      </c>
      <c r="C266" s="113"/>
      <c r="D266" s="35">
        <f t="shared" ref="D266:E269" si="81">SUM(F266,H266,J266,L266)</f>
        <v>7.8354139819999995</v>
      </c>
      <c r="E266" s="35">
        <f t="shared" si="81"/>
        <v>7.3446499699999999</v>
      </c>
      <c r="F266" s="35">
        <v>0</v>
      </c>
      <c r="G266" s="35">
        <v>0</v>
      </c>
      <c r="H266" s="35">
        <v>0</v>
      </c>
      <c r="I266" s="35">
        <v>0</v>
      </c>
      <c r="J266" s="35">
        <v>5.7870139819999995</v>
      </c>
      <c r="K266" s="35">
        <f>7.297775+0.04687497</f>
        <v>7.3446499699999999</v>
      </c>
      <c r="L266" s="35">
        <v>2.0484</v>
      </c>
      <c r="M266" s="35"/>
      <c r="N266" s="35">
        <f t="shared" ref="N266:N284" si="82">E266</f>
        <v>7.3446499699999999</v>
      </c>
      <c r="O266" s="35">
        <f t="shared" ref="O266:O284" si="83">K266</f>
        <v>7.3446499699999999</v>
      </c>
      <c r="P266" s="117"/>
      <c r="Q266" s="117"/>
      <c r="R266" s="35">
        <f t="shared" si="79"/>
        <v>0.49076401199999964</v>
      </c>
      <c r="S266" s="35">
        <f t="shared" si="80"/>
        <v>1.5576359880000004</v>
      </c>
      <c r="T266" s="34">
        <f>E266/(F266+H266+J266)-100%</f>
        <v>0.26916057103799829</v>
      </c>
      <c r="U266" s="117"/>
      <c r="V266" s="117"/>
      <c r="W266" s="11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>
      <c r="A267" s="119" t="s">
        <v>1277</v>
      </c>
      <c r="B267" s="120" t="s">
        <v>1952</v>
      </c>
      <c r="C267" s="113"/>
      <c r="D267" s="35">
        <f t="shared" si="81"/>
        <v>7.0363689083999992</v>
      </c>
      <c r="E267" s="35">
        <f t="shared" si="81"/>
        <v>7.3445292703999998</v>
      </c>
      <c r="F267" s="35">
        <v>0.36278163800000002</v>
      </c>
      <c r="G267" s="35">
        <v>0.36277799999999999</v>
      </c>
      <c r="H267" s="35">
        <v>6.913187270399999</v>
      </c>
      <c r="I267" s="35">
        <v>6.9131872703999999</v>
      </c>
      <c r="J267" s="35">
        <v>-0.38800000000000001</v>
      </c>
      <c r="K267" s="35">
        <v>6.8564E-2</v>
      </c>
      <c r="L267" s="35">
        <v>0.1484</v>
      </c>
      <c r="M267" s="35"/>
      <c r="N267" s="35">
        <f t="shared" si="82"/>
        <v>7.3445292703999998</v>
      </c>
      <c r="O267" s="35">
        <f t="shared" si="83"/>
        <v>6.8564E-2</v>
      </c>
      <c r="P267" s="117"/>
      <c r="Q267" s="117"/>
      <c r="R267" s="35">
        <f t="shared" si="79"/>
        <v>-0.30816036200000063</v>
      </c>
      <c r="S267" s="35">
        <f t="shared" si="80"/>
        <v>0.45656036200000039</v>
      </c>
      <c r="T267" s="34">
        <f>E267/(F267+H267+J267)-100%</f>
        <v>6.6283743157321329E-2</v>
      </c>
      <c r="U267" s="117"/>
      <c r="V267" s="117"/>
      <c r="W267" s="116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>
      <c r="A268" s="119" t="s">
        <v>1275</v>
      </c>
      <c r="B268" s="120" t="s">
        <v>1951</v>
      </c>
      <c r="C268" s="113"/>
      <c r="D268" s="35">
        <f t="shared" si="81"/>
        <v>7.8276421013999995</v>
      </c>
      <c r="E268" s="35">
        <f t="shared" si="81"/>
        <v>7.2912421014</v>
      </c>
      <c r="F268" s="35">
        <v>0</v>
      </c>
      <c r="G268" s="35">
        <v>0</v>
      </c>
      <c r="H268" s="35">
        <v>7.2912421014</v>
      </c>
      <c r="I268" s="35">
        <v>7.2912421014</v>
      </c>
      <c r="J268" s="35">
        <v>0.38800000000000001</v>
      </c>
      <c r="K268" s="35"/>
      <c r="L268" s="35">
        <v>0.1484</v>
      </c>
      <c r="M268" s="35"/>
      <c r="N268" s="35">
        <f t="shared" si="82"/>
        <v>7.2912421014</v>
      </c>
      <c r="O268" s="35">
        <f t="shared" si="83"/>
        <v>0</v>
      </c>
      <c r="P268" s="117"/>
      <c r="Q268" s="117"/>
      <c r="R268" s="35">
        <f t="shared" si="79"/>
        <v>0.53639999999999954</v>
      </c>
      <c r="S268" s="35">
        <f t="shared" si="80"/>
        <v>-0.38800000000000001</v>
      </c>
      <c r="T268" s="34">
        <f>E268/(F268+H268+J268)-100%</f>
        <v>-5.0525819459353083E-2</v>
      </c>
      <c r="U268" s="117"/>
      <c r="V268" s="117"/>
      <c r="W268" s="116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>
      <c r="A269" s="119" t="s">
        <v>1273</v>
      </c>
      <c r="B269" s="120" t="s">
        <v>1950</v>
      </c>
      <c r="C269" s="113"/>
      <c r="D269" s="35">
        <f t="shared" si="81"/>
        <v>8.4027222704</v>
      </c>
      <c r="E269" s="35">
        <f t="shared" si="81"/>
        <v>7.8652249999999997</v>
      </c>
      <c r="F269" s="35">
        <v>0</v>
      </c>
      <c r="G269" s="35">
        <v>0</v>
      </c>
      <c r="H269" s="35">
        <v>0</v>
      </c>
      <c r="I269" s="35">
        <v>0</v>
      </c>
      <c r="J269" s="35">
        <v>8.2543222703999994</v>
      </c>
      <c r="K269" s="35">
        <v>7.8652249999999997</v>
      </c>
      <c r="L269" s="35">
        <v>0.1484</v>
      </c>
      <c r="M269" s="35"/>
      <c r="N269" s="35">
        <f t="shared" si="82"/>
        <v>7.8652249999999997</v>
      </c>
      <c r="O269" s="35">
        <f t="shared" si="83"/>
        <v>7.8652249999999997</v>
      </c>
      <c r="P269" s="117"/>
      <c r="Q269" s="117"/>
      <c r="R269" s="35">
        <f t="shared" si="79"/>
        <v>0.53749727040000028</v>
      </c>
      <c r="S269" s="35">
        <f t="shared" si="80"/>
        <v>-0.38909727039999975</v>
      </c>
      <c r="T269" s="34">
        <f>E269/(F269+H269+J269)-100%</f>
        <v>-4.713860904066014E-2</v>
      </c>
      <c r="U269" s="117"/>
      <c r="V269" s="117"/>
      <c r="W269" s="116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>
      <c r="A270" s="119"/>
      <c r="B270" s="118" t="s">
        <v>1949</v>
      </c>
      <c r="C270" s="113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>
        <f t="shared" si="82"/>
        <v>0</v>
      </c>
      <c r="O270" s="35">
        <f t="shared" si="83"/>
        <v>0</v>
      </c>
      <c r="P270" s="117"/>
      <c r="Q270" s="117"/>
      <c r="R270" s="35">
        <f t="shared" si="79"/>
        <v>0</v>
      </c>
      <c r="S270" s="35">
        <f t="shared" si="80"/>
        <v>0</v>
      </c>
      <c r="T270" s="34"/>
      <c r="U270" s="117"/>
      <c r="V270" s="117"/>
      <c r="W270" s="116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 ht="31.2">
      <c r="A271" s="119" t="s">
        <v>1271</v>
      </c>
      <c r="B271" s="120" t="s">
        <v>1948</v>
      </c>
      <c r="C271" s="113"/>
      <c r="D271" s="35">
        <f t="shared" ref="D271:D282" si="84">SUM(F271,H271,J271,L271)</f>
        <v>0.137514</v>
      </c>
      <c r="E271" s="35">
        <f t="shared" ref="E271:E282" si="85">SUM(G271,I271,K271,M271)</f>
        <v>0.133571</v>
      </c>
      <c r="F271" s="35"/>
      <c r="G271" s="35"/>
      <c r="H271" s="35">
        <v>0.13251399999999999</v>
      </c>
      <c r="I271" s="35">
        <v>0.13251399999999999</v>
      </c>
      <c r="J271" s="35">
        <v>5.0000000000000001E-3</v>
      </c>
      <c r="K271" s="35">
        <v>1.057E-3</v>
      </c>
      <c r="L271" s="35"/>
      <c r="M271" s="35"/>
      <c r="N271" s="35">
        <f t="shared" si="82"/>
        <v>0.133571</v>
      </c>
      <c r="O271" s="35">
        <f t="shared" si="83"/>
        <v>1.057E-3</v>
      </c>
      <c r="P271" s="117"/>
      <c r="Q271" s="117"/>
      <c r="R271" s="35">
        <f t="shared" si="79"/>
        <v>3.9430000000000021E-3</v>
      </c>
      <c r="S271" s="35">
        <f t="shared" si="80"/>
        <v>-3.9429999999999977E-3</v>
      </c>
      <c r="T271" s="34">
        <f t="shared" ref="T271:T281" si="86">E271/(F271+H271+J271)-100%</f>
        <v>-2.8673444158412997E-2</v>
      </c>
      <c r="U271" s="117"/>
      <c r="V271" s="117"/>
      <c r="W271" s="116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 ht="31.2">
      <c r="A272" s="119" t="s">
        <v>1269</v>
      </c>
      <c r="B272" s="120" t="s">
        <v>1947</v>
      </c>
      <c r="C272" s="113"/>
      <c r="D272" s="35">
        <f t="shared" si="84"/>
        <v>0.3754795876</v>
      </c>
      <c r="E272" s="35">
        <f t="shared" si="85"/>
        <v>0.37547900000000001</v>
      </c>
      <c r="F272" s="35"/>
      <c r="G272" s="35"/>
      <c r="H272" s="35">
        <v>0.17652799999999999</v>
      </c>
      <c r="I272" s="35">
        <v>0.17652799999999999</v>
      </c>
      <c r="J272" s="35">
        <v>0.19895158759999998</v>
      </c>
      <c r="K272" s="35">
        <f>0.375479-I272</f>
        <v>0.19895100000000002</v>
      </c>
      <c r="L272" s="35"/>
      <c r="M272" s="35"/>
      <c r="N272" s="35">
        <f t="shared" si="82"/>
        <v>0.37547900000000001</v>
      </c>
      <c r="O272" s="35">
        <f t="shared" si="83"/>
        <v>0.19895100000000002</v>
      </c>
      <c r="P272" s="117"/>
      <c r="Q272" s="117"/>
      <c r="R272" s="35">
        <f t="shared" si="79"/>
        <v>5.8759999999047352E-7</v>
      </c>
      <c r="S272" s="35">
        <f t="shared" si="80"/>
        <v>-5.8759999996271794E-7</v>
      </c>
      <c r="T272" s="34">
        <f t="shared" si="86"/>
        <v>-1.5649319414778873E-6</v>
      </c>
      <c r="U272" s="117"/>
      <c r="V272" s="117"/>
      <c r="W272" s="116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 ht="31.2">
      <c r="A273" s="119" t="s">
        <v>1267</v>
      </c>
      <c r="B273" s="120" t="s">
        <v>1946</v>
      </c>
      <c r="C273" s="113"/>
      <c r="D273" s="35">
        <f t="shared" si="84"/>
        <v>0.27057981739999998</v>
      </c>
      <c r="E273" s="35">
        <f t="shared" si="85"/>
        <v>0.27055899999999999</v>
      </c>
      <c r="F273" s="35"/>
      <c r="G273" s="35"/>
      <c r="H273" s="35">
        <v>0.26555899999999999</v>
      </c>
      <c r="I273" s="35">
        <v>0.26555899999999999</v>
      </c>
      <c r="J273" s="35">
        <v>5.0208173999999996E-3</v>
      </c>
      <c r="K273" s="35">
        <v>5.0000000000000001E-3</v>
      </c>
      <c r="L273" s="35"/>
      <c r="M273" s="35"/>
      <c r="N273" s="35">
        <f t="shared" si="82"/>
        <v>0.27055899999999999</v>
      </c>
      <c r="O273" s="35">
        <f t="shared" si="83"/>
        <v>5.0000000000000001E-3</v>
      </c>
      <c r="P273" s="117"/>
      <c r="Q273" s="117"/>
      <c r="R273" s="35">
        <f t="shared" si="79"/>
        <v>2.0817399999983888E-5</v>
      </c>
      <c r="S273" s="35">
        <f t="shared" si="80"/>
        <v>-2.0817399999995163E-5</v>
      </c>
      <c r="T273" s="34">
        <f t="shared" si="86"/>
        <v>-7.6936263022187035E-5</v>
      </c>
      <c r="U273" s="117"/>
      <c r="V273" s="117"/>
      <c r="W273" s="116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 ht="31.2">
      <c r="A274" s="119" t="s">
        <v>1265</v>
      </c>
      <c r="B274" s="120" t="s">
        <v>1945</v>
      </c>
      <c r="C274" s="113"/>
      <c r="D274" s="35">
        <f t="shared" si="84"/>
        <v>0.27138978119999996</v>
      </c>
      <c r="E274" s="35">
        <f t="shared" si="85"/>
        <v>0.27138978119999996</v>
      </c>
      <c r="F274" s="35"/>
      <c r="G274" s="35"/>
      <c r="H274" s="35">
        <v>0.27138978119999996</v>
      </c>
      <c r="I274" s="35">
        <v>0.27138978119999996</v>
      </c>
      <c r="J274" s="35">
        <v>0</v>
      </c>
      <c r="K274" s="35"/>
      <c r="L274" s="35"/>
      <c r="M274" s="35"/>
      <c r="N274" s="35">
        <f t="shared" si="82"/>
        <v>0.27138978119999996</v>
      </c>
      <c r="O274" s="35">
        <f t="shared" si="83"/>
        <v>0</v>
      </c>
      <c r="P274" s="117"/>
      <c r="Q274" s="117"/>
      <c r="R274" s="35">
        <f t="shared" si="79"/>
        <v>0</v>
      </c>
      <c r="S274" s="35">
        <f t="shared" si="80"/>
        <v>0</v>
      </c>
      <c r="T274" s="34">
        <f t="shared" si="86"/>
        <v>0</v>
      </c>
      <c r="U274" s="117"/>
      <c r="V274" s="117"/>
      <c r="W274" s="116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 ht="31.2">
      <c r="A275" s="119" t="s">
        <v>1263</v>
      </c>
      <c r="B275" s="120" t="s">
        <v>1944</v>
      </c>
      <c r="C275" s="113"/>
      <c r="D275" s="35">
        <f t="shared" si="84"/>
        <v>0.48122126339999993</v>
      </c>
      <c r="E275" s="35">
        <f t="shared" si="85"/>
        <v>0.48122126339999993</v>
      </c>
      <c r="F275" s="35"/>
      <c r="G275" s="35"/>
      <c r="H275" s="35">
        <v>0.48122126339999993</v>
      </c>
      <c r="I275" s="35">
        <v>0.48122126339999993</v>
      </c>
      <c r="J275" s="35">
        <v>0</v>
      </c>
      <c r="K275" s="35"/>
      <c r="L275" s="35"/>
      <c r="M275" s="35"/>
      <c r="N275" s="35">
        <f t="shared" si="82"/>
        <v>0.48122126339999993</v>
      </c>
      <c r="O275" s="35">
        <f t="shared" si="83"/>
        <v>0</v>
      </c>
      <c r="P275" s="117"/>
      <c r="Q275" s="117"/>
      <c r="R275" s="35">
        <f t="shared" si="79"/>
        <v>0</v>
      </c>
      <c r="S275" s="35">
        <f t="shared" si="80"/>
        <v>0</v>
      </c>
      <c r="T275" s="34">
        <f t="shared" si="86"/>
        <v>0</v>
      </c>
      <c r="U275" s="117"/>
      <c r="V275" s="117"/>
      <c r="W275" s="116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 ht="31.2">
      <c r="A276" s="119" t="s">
        <v>1261</v>
      </c>
      <c r="B276" s="120" t="s">
        <v>1943</v>
      </c>
      <c r="C276" s="113"/>
      <c r="D276" s="35">
        <f t="shared" si="84"/>
        <v>0.42593533699999997</v>
      </c>
      <c r="E276" s="35">
        <f t="shared" si="85"/>
        <v>0.42593533699999997</v>
      </c>
      <c r="F276" s="35"/>
      <c r="G276" s="35"/>
      <c r="H276" s="35">
        <v>0.42593533699999997</v>
      </c>
      <c r="I276" s="35">
        <v>0.42593533699999997</v>
      </c>
      <c r="J276" s="35">
        <v>0</v>
      </c>
      <c r="K276" s="35"/>
      <c r="L276" s="35"/>
      <c r="M276" s="35"/>
      <c r="N276" s="35">
        <f t="shared" si="82"/>
        <v>0.42593533699999997</v>
      </c>
      <c r="O276" s="35">
        <f t="shared" si="83"/>
        <v>0</v>
      </c>
      <c r="P276" s="117"/>
      <c r="Q276" s="117"/>
      <c r="R276" s="35">
        <f t="shared" si="79"/>
        <v>0</v>
      </c>
      <c r="S276" s="35">
        <f t="shared" si="80"/>
        <v>0</v>
      </c>
      <c r="T276" s="34">
        <f t="shared" si="86"/>
        <v>0</v>
      </c>
      <c r="U276" s="117"/>
      <c r="V276" s="117"/>
      <c r="W276" s="11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ht="31.2">
      <c r="A277" s="119" t="s">
        <v>1259</v>
      </c>
      <c r="B277" s="120" t="s">
        <v>1942</v>
      </c>
      <c r="C277" s="113"/>
      <c r="D277" s="35">
        <f t="shared" si="84"/>
        <v>0.28169960859999998</v>
      </c>
      <c r="E277" s="35">
        <f t="shared" si="85"/>
        <v>0.28562690000000002</v>
      </c>
      <c r="F277" s="35"/>
      <c r="G277" s="35"/>
      <c r="H277" s="35">
        <v>0.28669960859999999</v>
      </c>
      <c r="I277" s="35">
        <v>0.28668389999999999</v>
      </c>
      <c r="J277" s="35">
        <v>-5.0000000000000001E-3</v>
      </c>
      <c r="K277" s="35">
        <v>-1.057E-3</v>
      </c>
      <c r="L277" s="35"/>
      <c r="M277" s="35"/>
      <c r="N277" s="35">
        <f t="shared" si="82"/>
        <v>0.28562690000000002</v>
      </c>
      <c r="O277" s="35">
        <f t="shared" si="83"/>
        <v>-1.057E-3</v>
      </c>
      <c r="P277" s="117"/>
      <c r="Q277" s="117"/>
      <c r="R277" s="35">
        <f t="shared" si="79"/>
        <v>-3.9272914000000325E-3</v>
      </c>
      <c r="S277" s="35">
        <f t="shared" si="80"/>
        <v>3.9272914000000282E-3</v>
      </c>
      <c r="T277" s="34">
        <f t="shared" si="86"/>
        <v>1.3941415891623121E-2</v>
      </c>
      <c r="U277" s="117"/>
      <c r="V277" s="117"/>
      <c r="W277" s="116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 ht="31.2">
      <c r="A278" s="119" t="s">
        <v>1257</v>
      </c>
      <c r="B278" s="120" t="s">
        <v>1941</v>
      </c>
      <c r="C278" s="113"/>
      <c r="D278" s="35">
        <f t="shared" si="84"/>
        <v>0.39892419299999998</v>
      </c>
      <c r="E278" s="35">
        <f t="shared" si="85"/>
        <v>0.39892419299999998</v>
      </c>
      <c r="F278" s="35"/>
      <c r="G278" s="35"/>
      <c r="H278" s="35">
        <v>0.39892419299999998</v>
      </c>
      <c r="I278" s="35">
        <v>0.39892419299999998</v>
      </c>
      <c r="J278" s="35">
        <v>0</v>
      </c>
      <c r="K278" s="35"/>
      <c r="L278" s="35"/>
      <c r="M278" s="35"/>
      <c r="N278" s="35">
        <f t="shared" si="82"/>
        <v>0.39892419299999998</v>
      </c>
      <c r="O278" s="35">
        <f t="shared" si="83"/>
        <v>0</v>
      </c>
      <c r="P278" s="117"/>
      <c r="Q278" s="117"/>
      <c r="R278" s="35">
        <f t="shared" si="79"/>
        <v>0</v>
      </c>
      <c r="S278" s="35">
        <f t="shared" si="80"/>
        <v>0</v>
      </c>
      <c r="T278" s="34">
        <f t="shared" si="86"/>
        <v>0</v>
      </c>
      <c r="U278" s="117"/>
      <c r="V278" s="117"/>
      <c r="W278" s="116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 ht="31.2">
      <c r="A279" s="119" t="s">
        <v>1255</v>
      </c>
      <c r="B279" s="120" t="s">
        <v>1940</v>
      </c>
      <c r="C279" s="113"/>
      <c r="D279" s="35">
        <f t="shared" si="84"/>
        <v>0.38776069679999997</v>
      </c>
      <c r="E279" s="35">
        <f t="shared" si="85"/>
        <v>0.38775987940000001</v>
      </c>
      <c r="F279" s="35"/>
      <c r="G279" s="35"/>
      <c r="H279" s="35">
        <v>0.38273987939999998</v>
      </c>
      <c r="I279" s="35">
        <v>0.38273987939999998</v>
      </c>
      <c r="J279" s="35">
        <v>5.0208173999999996E-3</v>
      </c>
      <c r="K279" s="35">
        <v>5.0200000000000002E-3</v>
      </c>
      <c r="L279" s="35"/>
      <c r="M279" s="35"/>
      <c r="N279" s="35">
        <f t="shared" si="82"/>
        <v>0.38775987940000001</v>
      </c>
      <c r="O279" s="35">
        <f t="shared" si="83"/>
        <v>5.0200000000000002E-3</v>
      </c>
      <c r="P279" s="117"/>
      <c r="Q279" s="117"/>
      <c r="R279" s="35">
        <f t="shared" si="79"/>
        <v>8.173999999638859E-7</v>
      </c>
      <c r="S279" s="35">
        <f t="shared" si="80"/>
        <v>-8.1739999997516161E-7</v>
      </c>
      <c r="T279" s="34">
        <f t="shared" si="86"/>
        <v>-2.1080011634033724E-6</v>
      </c>
      <c r="U279" s="117"/>
      <c r="V279" s="117"/>
      <c r="W279" s="116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ht="31.2">
      <c r="A280" s="119" t="s">
        <v>1253</v>
      </c>
      <c r="B280" s="120" t="s">
        <v>1939</v>
      </c>
      <c r="C280" s="113"/>
      <c r="D280" s="35">
        <f t="shared" si="84"/>
        <v>0.38279594120000004</v>
      </c>
      <c r="E280" s="35">
        <f t="shared" si="85"/>
        <v>0.38279594120000004</v>
      </c>
      <c r="F280" s="35"/>
      <c r="G280" s="35"/>
      <c r="H280" s="35">
        <v>0.38279594120000004</v>
      </c>
      <c r="I280" s="35">
        <v>0.38279594120000004</v>
      </c>
      <c r="J280" s="35">
        <v>0</v>
      </c>
      <c r="K280" s="35"/>
      <c r="L280" s="35"/>
      <c r="M280" s="35"/>
      <c r="N280" s="35">
        <f t="shared" si="82"/>
        <v>0.38279594120000004</v>
      </c>
      <c r="O280" s="35">
        <f t="shared" si="83"/>
        <v>0</v>
      </c>
      <c r="P280" s="117"/>
      <c r="Q280" s="117"/>
      <c r="R280" s="35">
        <f t="shared" si="79"/>
        <v>0</v>
      </c>
      <c r="S280" s="35">
        <f t="shared" si="80"/>
        <v>0</v>
      </c>
      <c r="T280" s="34">
        <f t="shared" si="86"/>
        <v>0</v>
      </c>
      <c r="U280" s="117"/>
      <c r="V280" s="117"/>
      <c r="W280" s="116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ht="31.2">
      <c r="A281" s="119" t="s">
        <v>1251</v>
      </c>
      <c r="B281" s="120" t="s">
        <v>1938</v>
      </c>
      <c r="C281" s="113"/>
      <c r="D281" s="35">
        <f t="shared" si="84"/>
        <v>0.27924161920000001</v>
      </c>
      <c r="E281" s="35">
        <f t="shared" si="85"/>
        <v>0.27924161920000001</v>
      </c>
      <c r="F281" s="35"/>
      <c r="G281" s="35"/>
      <c r="H281" s="35">
        <v>0.27924161920000001</v>
      </c>
      <c r="I281" s="35">
        <v>0.27924161920000001</v>
      </c>
      <c r="J281" s="35">
        <v>0</v>
      </c>
      <c r="K281" s="35"/>
      <c r="L281" s="35"/>
      <c r="M281" s="35"/>
      <c r="N281" s="35">
        <f t="shared" si="82"/>
        <v>0.27924161920000001</v>
      </c>
      <c r="O281" s="35">
        <f t="shared" si="83"/>
        <v>0</v>
      </c>
      <c r="P281" s="117"/>
      <c r="Q281" s="117"/>
      <c r="R281" s="35">
        <f t="shared" si="79"/>
        <v>0</v>
      </c>
      <c r="S281" s="35">
        <f t="shared" si="80"/>
        <v>0</v>
      </c>
      <c r="T281" s="34">
        <f t="shared" si="86"/>
        <v>0</v>
      </c>
      <c r="U281" s="117"/>
      <c r="V281" s="117"/>
      <c r="W281" s="116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ht="31.2">
      <c r="A282" s="119" t="s">
        <v>1249</v>
      </c>
      <c r="B282" s="120" t="s">
        <v>1937</v>
      </c>
      <c r="C282" s="113"/>
      <c r="D282" s="35">
        <f t="shared" si="84"/>
        <v>0.58162199999999997</v>
      </c>
      <c r="E282" s="35">
        <f t="shared" si="85"/>
        <v>0</v>
      </c>
      <c r="F282" s="35"/>
      <c r="G282" s="35"/>
      <c r="H282" s="35">
        <v>0</v>
      </c>
      <c r="I282" s="35">
        <v>0</v>
      </c>
      <c r="J282" s="35">
        <v>0</v>
      </c>
      <c r="K282" s="35"/>
      <c r="L282" s="35">
        <v>0.58162199999999997</v>
      </c>
      <c r="M282" s="35"/>
      <c r="N282" s="35">
        <f t="shared" si="82"/>
        <v>0</v>
      </c>
      <c r="O282" s="35">
        <f t="shared" si="83"/>
        <v>0</v>
      </c>
      <c r="P282" s="117"/>
      <c r="Q282" s="117"/>
      <c r="R282" s="35">
        <f t="shared" si="79"/>
        <v>0.58162199999999997</v>
      </c>
      <c r="S282" s="35">
        <f t="shared" si="80"/>
        <v>0</v>
      </c>
      <c r="T282" s="34"/>
      <c r="U282" s="117"/>
      <c r="V282" s="117"/>
      <c r="W282" s="116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>
      <c r="A283" s="119"/>
      <c r="B283" s="118" t="s">
        <v>1657</v>
      </c>
      <c r="C283" s="113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>
        <f t="shared" si="82"/>
        <v>0</v>
      </c>
      <c r="O283" s="35">
        <f t="shared" si="83"/>
        <v>0</v>
      </c>
      <c r="P283" s="117"/>
      <c r="Q283" s="117"/>
      <c r="R283" s="35">
        <f t="shared" si="79"/>
        <v>0</v>
      </c>
      <c r="S283" s="35">
        <f t="shared" si="80"/>
        <v>0</v>
      </c>
      <c r="T283" s="34"/>
      <c r="U283" s="117"/>
      <c r="V283" s="117"/>
      <c r="W283" s="116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>
      <c r="A284" s="119" t="s">
        <v>1247</v>
      </c>
      <c r="B284" s="120" t="s">
        <v>1936</v>
      </c>
      <c r="C284" s="113"/>
      <c r="D284" s="35">
        <f>SUM(F284,H284,J284,L284)</f>
        <v>0.13422500000000001</v>
      </c>
      <c r="E284" s="35">
        <f>SUM(G284,I284,K284,M284)</f>
        <v>0.13422500000000001</v>
      </c>
      <c r="F284" s="35"/>
      <c r="G284" s="35"/>
      <c r="H284" s="35">
        <v>0.13422500000000001</v>
      </c>
      <c r="I284" s="35">
        <v>0.13422500000000001</v>
      </c>
      <c r="J284" s="35"/>
      <c r="K284" s="35"/>
      <c r="L284" s="35"/>
      <c r="M284" s="35"/>
      <c r="N284" s="35">
        <f t="shared" si="82"/>
        <v>0.13422500000000001</v>
      </c>
      <c r="O284" s="35">
        <f t="shared" si="83"/>
        <v>0</v>
      </c>
      <c r="P284" s="117"/>
      <c r="Q284" s="117"/>
      <c r="R284" s="35">
        <f t="shared" si="79"/>
        <v>0</v>
      </c>
      <c r="S284" s="35">
        <f t="shared" si="80"/>
        <v>0</v>
      </c>
      <c r="T284" s="34">
        <f>E284/(F284+H284+J284)-100%</f>
        <v>0</v>
      </c>
      <c r="U284" s="117"/>
      <c r="V284" s="117"/>
      <c r="W284" s="116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>
      <c r="A285" s="119"/>
      <c r="B285" s="118" t="s">
        <v>1650</v>
      </c>
      <c r="C285" s="11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117"/>
      <c r="Q285" s="117"/>
      <c r="R285" s="35">
        <f t="shared" si="79"/>
        <v>0</v>
      </c>
      <c r="S285" s="35">
        <f t="shared" si="80"/>
        <v>0</v>
      </c>
      <c r="T285" s="34"/>
      <c r="U285" s="117"/>
      <c r="V285" s="117"/>
      <c r="W285" s="116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>
      <c r="A286" s="119" t="s">
        <v>1243</v>
      </c>
      <c r="B286" s="120" t="s">
        <v>1314</v>
      </c>
      <c r="C286" s="113"/>
      <c r="D286" s="35">
        <f>SUM(F286,H286,J286,L286)</f>
        <v>0.13650000000000001</v>
      </c>
      <c r="E286" s="35">
        <f>SUM(G286,I286,K286,M286)</f>
        <v>9.4852000000000006E-2</v>
      </c>
      <c r="F286" s="35"/>
      <c r="G286" s="35"/>
      <c r="H286" s="35"/>
      <c r="I286" s="35"/>
      <c r="J286" s="35">
        <v>0.13650000000000001</v>
      </c>
      <c r="K286" s="35">
        <v>9.4852000000000006E-2</v>
      </c>
      <c r="L286" s="35"/>
      <c r="M286" s="35"/>
      <c r="N286" s="35">
        <f t="shared" ref="N286:N298" si="87">E286</f>
        <v>9.4852000000000006E-2</v>
      </c>
      <c r="O286" s="35">
        <f t="shared" ref="O286:O298" si="88">K286</f>
        <v>9.4852000000000006E-2</v>
      </c>
      <c r="P286" s="117"/>
      <c r="Q286" s="117"/>
      <c r="R286" s="35">
        <f t="shared" si="79"/>
        <v>4.1648000000000004E-2</v>
      </c>
      <c r="S286" s="35">
        <f t="shared" si="80"/>
        <v>-4.1648000000000004E-2</v>
      </c>
      <c r="T286" s="34">
        <f>E286/(F286+H286+J286)-100%</f>
        <v>-0.30511355311355315</v>
      </c>
      <c r="U286" s="117"/>
      <c r="V286" s="117"/>
      <c r="W286" s="11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>
      <c r="A287" s="119" t="s">
        <v>1241</v>
      </c>
      <c r="B287" s="120" t="s">
        <v>1935</v>
      </c>
      <c r="C287" s="113"/>
      <c r="D287" s="35">
        <f>SUM(F287,H287,J287,L287)</f>
        <v>0.1389</v>
      </c>
      <c r="E287" s="35">
        <f>SUM(G287,I287,K287,M287)</f>
        <v>0.1389</v>
      </c>
      <c r="F287" s="35"/>
      <c r="G287" s="35"/>
      <c r="H287" s="35">
        <v>0.1389</v>
      </c>
      <c r="I287" s="35">
        <v>0.1389</v>
      </c>
      <c r="J287" s="141"/>
      <c r="K287" s="35"/>
      <c r="L287" s="35"/>
      <c r="M287" s="35"/>
      <c r="N287" s="35">
        <f t="shared" si="87"/>
        <v>0.1389</v>
      </c>
      <c r="O287" s="35">
        <f t="shared" si="88"/>
        <v>0</v>
      </c>
      <c r="P287" s="117"/>
      <c r="Q287" s="117"/>
      <c r="R287" s="35">
        <f t="shared" si="79"/>
        <v>0</v>
      </c>
      <c r="S287" s="35">
        <f t="shared" si="80"/>
        <v>0</v>
      </c>
      <c r="T287" s="34">
        <f>E287/(F287+H287+J287)-100%</f>
        <v>0</v>
      </c>
      <c r="U287" s="117"/>
      <c r="V287" s="117"/>
      <c r="W287" s="116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>
      <c r="A288" s="119"/>
      <c r="B288" s="118" t="s">
        <v>520</v>
      </c>
      <c r="C288" s="113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>
        <f t="shared" si="87"/>
        <v>0</v>
      </c>
      <c r="O288" s="35">
        <f t="shared" si="88"/>
        <v>0</v>
      </c>
      <c r="P288" s="117"/>
      <c r="Q288" s="117"/>
      <c r="R288" s="35">
        <f t="shared" si="79"/>
        <v>0</v>
      </c>
      <c r="S288" s="35">
        <f t="shared" si="80"/>
        <v>0</v>
      </c>
      <c r="T288" s="34"/>
      <c r="U288" s="117"/>
      <c r="V288" s="117"/>
      <c r="W288" s="116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ht="31.2">
      <c r="A289" s="119" t="s">
        <v>1239</v>
      </c>
      <c r="B289" s="120" t="s">
        <v>1738</v>
      </c>
      <c r="C289" s="113"/>
      <c r="D289" s="35">
        <f>SUM(F289,H289,J289,L289)</f>
        <v>9.3649999999999984</v>
      </c>
      <c r="E289" s="35">
        <f>SUM(G289,I289,K289,M289)</f>
        <v>7.0476405714000006</v>
      </c>
      <c r="F289" s="35"/>
      <c r="G289" s="35"/>
      <c r="H289" s="35">
        <v>2.2079395714000003</v>
      </c>
      <c r="I289" s="35">
        <v>2.2079395714000003</v>
      </c>
      <c r="J289" s="35">
        <v>5.3614492623179801</v>
      </c>
      <c r="K289" s="35">
        <v>4.8397009999999998</v>
      </c>
      <c r="L289" s="35">
        <v>1.7956111662820193</v>
      </c>
      <c r="M289" s="35"/>
      <c r="N289" s="35">
        <f t="shared" si="87"/>
        <v>7.0476405714000006</v>
      </c>
      <c r="O289" s="35">
        <f t="shared" si="88"/>
        <v>4.8397009999999998</v>
      </c>
      <c r="P289" s="117"/>
      <c r="Q289" s="117"/>
      <c r="R289" s="35">
        <f t="shared" si="79"/>
        <v>2.3173594285999979</v>
      </c>
      <c r="S289" s="35">
        <f t="shared" si="80"/>
        <v>-0.52174826231798033</v>
      </c>
      <c r="T289" s="34">
        <f>E289/(F289+H289+J289)-100%</f>
        <v>-6.8928717202879408E-2</v>
      </c>
      <c r="U289" s="117"/>
      <c r="V289" s="117"/>
      <c r="W289" s="116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>
      <c r="A290" s="119"/>
      <c r="B290" s="118" t="s">
        <v>1934</v>
      </c>
      <c r="C290" s="113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>
        <f t="shared" si="87"/>
        <v>0</v>
      </c>
      <c r="O290" s="35">
        <f t="shared" si="88"/>
        <v>0</v>
      </c>
      <c r="P290" s="117"/>
      <c r="Q290" s="117"/>
      <c r="R290" s="35">
        <f t="shared" si="79"/>
        <v>0</v>
      </c>
      <c r="S290" s="35">
        <f t="shared" si="80"/>
        <v>0</v>
      </c>
      <c r="T290" s="34"/>
      <c r="U290" s="117"/>
      <c r="V290" s="117"/>
      <c r="W290" s="116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>
      <c r="A291" s="119" t="s">
        <v>1237</v>
      </c>
      <c r="B291" s="120" t="s">
        <v>1934</v>
      </c>
      <c r="C291" s="113"/>
      <c r="D291" s="35">
        <f>SUM(F291,H291,J291,L291)</f>
        <v>0.98150999999999999</v>
      </c>
      <c r="E291" s="35">
        <f>SUM(G291,I291,K291,M291)</f>
        <v>1.5680720000000009E-2</v>
      </c>
      <c r="F291" s="35">
        <v>0.13690972000000001</v>
      </c>
      <c r="G291" s="35">
        <v>0.13690972000000001</v>
      </c>
      <c r="H291" s="35"/>
      <c r="I291" s="35"/>
      <c r="J291" s="35">
        <v>0.74509027999999999</v>
      </c>
      <c r="K291" s="35">
        <v>-0.121229</v>
      </c>
      <c r="L291" s="35">
        <v>9.9510000000000001E-2</v>
      </c>
      <c r="M291" s="35"/>
      <c r="N291" s="35">
        <f t="shared" si="87"/>
        <v>1.5680720000000009E-2</v>
      </c>
      <c r="O291" s="35">
        <f t="shared" si="88"/>
        <v>-0.121229</v>
      </c>
      <c r="P291" s="117"/>
      <c r="Q291" s="117"/>
      <c r="R291" s="35">
        <f t="shared" si="79"/>
        <v>0.96582928000000001</v>
      </c>
      <c r="S291" s="35">
        <f t="shared" si="80"/>
        <v>-0.86631928000000002</v>
      </c>
      <c r="T291" s="34">
        <f>E291/(F291+H291+J291)-100%</f>
        <v>-0.98222140589569162</v>
      </c>
      <c r="U291" s="117"/>
      <c r="V291" s="117"/>
      <c r="W291" s="116"/>
    </row>
    <row r="292" spans="1:42">
      <c r="A292" s="119"/>
      <c r="B292" s="118" t="s">
        <v>1708</v>
      </c>
      <c r="C292" s="113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>
        <f t="shared" si="87"/>
        <v>0</v>
      </c>
      <c r="O292" s="35">
        <f t="shared" si="88"/>
        <v>0</v>
      </c>
      <c r="P292" s="117"/>
      <c r="Q292" s="117"/>
      <c r="R292" s="35">
        <f t="shared" si="79"/>
        <v>0</v>
      </c>
      <c r="S292" s="35">
        <f t="shared" si="80"/>
        <v>0</v>
      </c>
      <c r="T292" s="34"/>
      <c r="U292" s="117"/>
      <c r="V292" s="117"/>
      <c r="W292" s="116"/>
    </row>
    <row r="293" spans="1:42" ht="31.2">
      <c r="A293" s="119" t="s">
        <v>1235</v>
      </c>
      <c r="B293" s="120" t="s">
        <v>1933</v>
      </c>
      <c r="C293" s="113"/>
      <c r="D293" s="35">
        <f t="shared" ref="D293:E298" si="89">SUM(F293,H293,J293,L293)</f>
        <v>0.26875120659999996</v>
      </c>
      <c r="E293" s="35">
        <f t="shared" si="89"/>
        <v>3.9199999999999999E-2</v>
      </c>
      <c r="F293" s="35">
        <v>1.4491E-2</v>
      </c>
      <c r="G293" s="35">
        <v>1.4491E-2</v>
      </c>
      <c r="H293" s="35">
        <v>2.4708999999999998E-2</v>
      </c>
      <c r="I293" s="35">
        <v>2.4708999999999998E-2</v>
      </c>
      <c r="J293" s="35">
        <v>9.3871206599999993E-2</v>
      </c>
      <c r="K293" s="35"/>
      <c r="L293" s="35">
        <v>0.13568</v>
      </c>
      <c r="M293" s="35"/>
      <c r="N293" s="35">
        <f t="shared" si="87"/>
        <v>3.9199999999999999E-2</v>
      </c>
      <c r="O293" s="35">
        <f t="shared" si="88"/>
        <v>0</v>
      </c>
      <c r="P293" s="117"/>
      <c r="Q293" s="117"/>
      <c r="R293" s="35">
        <f t="shared" si="79"/>
        <v>0.22955120659999995</v>
      </c>
      <c r="S293" s="35">
        <f t="shared" si="80"/>
        <v>-9.3871206599999993E-2</v>
      </c>
      <c r="T293" s="34">
        <f t="shared" ref="T293:T298" si="90">E293/(F293+H293+J293)-100%</f>
        <v>-0.70542087201605042</v>
      </c>
      <c r="U293" s="117"/>
      <c r="V293" s="117"/>
      <c r="W293" s="116"/>
    </row>
    <row r="294" spans="1:42" s="4" customFormat="1" ht="31.2">
      <c r="A294" s="119" t="s">
        <v>1233</v>
      </c>
      <c r="B294" s="120" t="s">
        <v>1932</v>
      </c>
      <c r="C294" s="113"/>
      <c r="D294" s="35">
        <f t="shared" si="89"/>
        <v>0.29908000000000001</v>
      </c>
      <c r="E294" s="35">
        <f t="shared" si="89"/>
        <v>0.15809999999999999</v>
      </c>
      <c r="F294" s="35">
        <v>1.4491E-2</v>
      </c>
      <c r="G294" s="35">
        <v>1.4491E-2</v>
      </c>
      <c r="H294" s="35">
        <v>0.14360899999999999</v>
      </c>
      <c r="I294" s="35">
        <v>0.14360899999999999</v>
      </c>
      <c r="J294" s="35">
        <v>0.14097999999999999</v>
      </c>
      <c r="K294" s="35"/>
      <c r="L294" s="35"/>
      <c r="M294" s="35"/>
      <c r="N294" s="35">
        <f t="shared" si="87"/>
        <v>0.15809999999999999</v>
      </c>
      <c r="O294" s="35">
        <f t="shared" si="88"/>
        <v>0</v>
      </c>
      <c r="P294" s="117"/>
      <c r="Q294" s="117"/>
      <c r="R294" s="35">
        <f t="shared" si="79"/>
        <v>0.14098000000000002</v>
      </c>
      <c r="S294" s="35">
        <f t="shared" si="80"/>
        <v>-0.14097999999999999</v>
      </c>
      <c r="T294" s="34">
        <f t="shared" si="90"/>
        <v>-0.47137889527885524</v>
      </c>
      <c r="U294" s="117"/>
      <c r="V294" s="117"/>
      <c r="W294" s="116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</row>
    <row r="295" spans="1:42" ht="31.2">
      <c r="A295" s="119" t="s">
        <v>1231</v>
      </c>
      <c r="B295" s="120" t="s">
        <v>1931</v>
      </c>
      <c r="C295" s="113"/>
      <c r="D295" s="35">
        <f t="shared" si="89"/>
        <v>0.31906792224999997</v>
      </c>
      <c r="E295" s="35">
        <f t="shared" si="89"/>
        <v>0.31992999999999999</v>
      </c>
      <c r="F295" s="35">
        <v>2.3609999999999998E-3</v>
      </c>
      <c r="G295" s="35">
        <v>2.3609999999999998E-3</v>
      </c>
      <c r="H295" s="35">
        <v>0</v>
      </c>
      <c r="I295" s="35">
        <v>0</v>
      </c>
      <c r="J295" s="35">
        <v>0.31670692224999997</v>
      </c>
      <c r="K295" s="35">
        <v>0.31756899999999999</v>
      </c>
      <c r="L295" s="35"/>
      <c r="M295" s="35"/>
      <c r="N295" s="35">
        <f t="shared" si="87"/>
        <v>0.31992999999999999</v>
      </c>
      <c r="O295" s="35">
        <f t="shared" si="88"/>
        <v>0.31756899999999999</v>
      </c>
      <c r="P295" s="117"/>
      <c r="Q295" s="117"/>
      <c r="R295" s="35">
        <f t="shared" si="79"/>
        <v>-8.6207775000002318E-4</v>
      </c>
      <c r="S295" s="35">
        <f t="shared" si="80"/>
        <v>8.6207775000002318E-4</v>
      </c>
      <c r="T295" s="34">
        <f t="shared" si="90"/>
        <v>2.7018628006250101E-3</v>
      </c>
      <c r="U295" s="117"/>
      <c r="V295" s="117"/>
      <c r="W295" s="116"/>
    </row>
    <row r="296" spans="1:42" ht="46.8">
      <c r="A296" s="119" t="s">
        <v>1229</v>
      </c>
      <c r="B296" s="120" t="s">
        <v>1930</v>
      </c>
      <c r="C296" s="113"/>
      <c r="D296" s="35">
        <f t="shared" si="89"/>
        <v>0.11577511171999999</v>
      </c>
      <c r="E296" s="35">
        <f t="shared" si="89"/>
        <v>0.143481</v>
      </c>
      <c r="F296" s="35">
        <v>2.3609999999999998E-3</v>
      </c>
      <c r="G296" s="35">
        <v>2.3609999999999998E-3</v>
      </c>
      <c r="H296" s="35">
        <v>0</v>
      </c>
      <c r="I296" s="35">
        <v>0</v>
      </c>
      <c r="J296" s="35">
        <v>0.11341411171999999</v>
      </c>
      <c r="K296" s="35">
        <v>0.14112</v>
      </c>
      <c r="L296" s="35"/>
      <c r="M296" s="35"/>
      <c r="N296" s="35">
        <f t="shared" si="87"/>
        <v>0.143481</v>
      </c>
      <c r="O296" s="35">
        <f t="shared" si="88"/>
        <v>0.14112</v>
      </c>
      <c r="P296" s="117"/>
      <c r="Q296" s="117"/>
      <c r="R296" s="35">
        <f t="shared" si="79"/>
        <v>-2.7705888280000007E-2</v>
      </c>
      <c r="S296" s="35">
        <f t="shared" si="80"/>
        <v>2.7705888280000007E-2</v>
      </c>
      <c r="T296" s="34">
        <f t="shared" si="90"/>
        <v>0.23930780863339773</v>
      </c>
      <c r="U296" s="117"/>
      <c r="V296" s="117"/>
      <c r="W296" s="116"/>
    </row>
    <row r="297" spans="1:42" ht="31.2">
      <c r="A297" s="119" t="s">
        <v>1227</v>
      </c>
      <c r="B297" s="120" t="s">
        <v>1929</v>
      </c>
      <c r="C297" s="113"/>
      <c r="D297" s="35">
        <f t="shared" si="89"/>
        <v>0.25273429219999999</v>
      </c>
      <c r="E297" s="35">
        <f t="shared" si="89"/>
        <v>0.28351329219999999</v>
      </c>
      <c r="F297" s="35">
        <v>5.0243000000000003E-2</v>
      </c>
      <c r="G297" s="35">
        <v>5.0741000000000001E-2</v>
      </c>
      <c r="H297" s="35">
        <v>0.20249129220000001</v>
      </c>
      <c r="I297" s="35">
        <v>0.20249129220000001</v>
      </c>
      <c r="J297" s="35">
        <v>0</v>
      </c>
      <c r="K297" s="35">
        <v>3.0280999999999999E-2</v>
      </c>
      <c r="L297" s="35"/>
      <c r="M297" s="35"/>
      <c r="N297" s="35">
        <f t="shared" si="87"/>
        <v>0.28351329219999999</v>
      </c>
      <c r="O297" s="35">
        <f t="shared" si="88"/>
        <v>3.0280999999999999E-2</v>
      </c>
      <c r="P297" s="117"/>
      <c r="Q297" s="117"/>
      <c r="R297" s="35">
        <f t="shared" ref="R297:R328" si="91">D297-E297</f>
        <v>-3.0779000000000001E-2</v>
      </c>
      <c r="S297" s="35">
        <f t="shared" ref="S297:S328" si="92">E297-F297-H297-J297</f>
        <v>3.0778999999999973E-2</v>
      </c>
      <c r="T297" s="34">
        <f t="shared" si="90"/>
        <v>0.12178402753371986</v>
      </c>
      <c r="U297" s="117"/>
      <c r="V297" s="117"/>
      <c r="W297" s="116"/>
    </row>
    <row r="298" spans="1:42" ht="46.8">
      <c r="A298" s="119" t="s">
        <v>1225</v>
      </c>
      <c r="B298" s="120" t="s">
        <v>1928</v>
      </c>
      <c r="C298" s="113"/>
      <c r="D298" s="35">
        <f t="shared" si="89"/>
        <v>0.22850000000000001</v>
      </c>
      <c r="E298" s="35">
        <f t="shared" si="89"/>
        <v>0.25498599999999999</v>
      </c>
      <c r="F298" s="35">
        <v>0.22850000000000001</v>
      </c>
      <c r="G298" s="35">
        <v>0.22852700000000001</v>
      </c>
      <c r="H298" s="35"/>
      <c r="I298" s="35"/>
      <c r="J298" s="35">
        <v>0</v>
      </c>
      <c r="K298" s="35">
        <v>2.6459E-2</v>
      </c>
      <c r="L298" s="35"/>
      <c r="M298" s="35"/>
      <c r="N298" s="35">
        <f t="shared" si="87"/>
        <v>0.25498599999999999</v>
      </c>
      <c r="O298" s="35">
        <f t="shared" si="88"/>
        <v>2.6459E-2</v>
      </c>
      <c r="P298" s="117"/>
      <c r="Q298" s="117"/>
      <c r="R298" s="35">
        <f t="shared" si="91"/>
        <v>-2.6485999999999982E-2</v>
      </c>
      <c r="S298" s="35">
        <f t="shared" si="92"/>
        <v>2.6485999999999982E-2</v>
      </c>
      <c r="T298" s="34">
        <f t="shared" si="90"/>
        <v>0.11591247264770232</v>
      </c>
      <c r="U298" s="117"/>
      <c r="V298" s="117"/>
      <c r="W298" s="116"/>
    </row>
    <row r="299" spans="1:42" ht="40.5" customHeight="1">
      <c r="A299" s="119"/>
      <c r="B299" s="118" t="s">
        <v>1927</v>
      </c>
      <c r="C299" s="113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117"/>
      <c r="Q299" s="117"/>
      <c r="R299" s="35">
        <f t="shared" si="91"/>
        <v>0</v>
      </c>
      <c r="S299" s="35">
        <f t="shared" si="92"/>
        <v>0</v>
      </c>
      <c r="T299" s="34"/>
      <c r="U299" s="117"/>
      <c r="V299" s="117"/>
      <c r="W299" s="116"/>
    </row>
    <row r="300" spans="1:42" ht="31.2">
      <c r="A300" s="119" t="s">
        <v>1223</v>
      </c>
      <c r="B300" s="120" t="s">
        <v>1926</v>
      </c>
      <c r="C300" s="113"/>
      <c r="D300" s="35">
        <f t="shared" ref="D300:E304" si="93">SUM(F300,H300,J300,L300)</f>
        <v>0.196001653</v>
      </c>
      <c r="E300" s="35">
        <f t="shared" si="93"/>
        <v>0.16888</v>
      </c>
      <c r="F300" s="35">
        <v>9.5680000000000001E-2</v>
      </c>
      <c r="G300" s="35">
        <v>9.5680000000000001E-2</v>
      </c>
      <c r="H300" s="35"/>
      <c r="I300" s="35"/>
      <c r="J300" s="35">
        <v>0.100321653</v>
      </c>
      <c r="K300" s="35">
        <v>7.3200000000000001E-2</v>
      </c>
      <c r="L300" s="35"/>
      <c r="M300" s="35"/>
      <c r="N300" s="35">
        <f t="shared" ref="N300:N305" si="94">E300</f>
        <v>0.16888</v>
      </c>
      <c r="O300" s="35">
        <f t="shared" ref="O300:O305" si="95">K300</f>
        <v>7.3200000000000001E-2</v>
      </c>
      <c r="P300" s="117"/>
      <c r="Q300" s="117"/>
      <c r="R300" s="35">
        <f t="shared" si="91"/>
        <v>2.7121652999999996E-2</v>
      </c>
      <c r="S300" s="35">
        <f t="shared" si="92"/>
        <v>-2.7121652999999996E-2</v>
      </c>
      <c r="T300" s="34">
        <f t="shared" ref="T300:T305" si="96">E300/(F300+H300+J300)-100%</f>
        <v>-0.13837461360593728</v>
      </c>
      <c r="U300" s="117"/>
      <c r="V300" s="117"/>
      <c r="W300" s="116"/>
    </row>
    <row r="301" spans="1:42" ht="31.2">
      <c r="A301" s="119" t="s">
        <v>1221</v>
      </c>
      <c r="B301" s="120" t="s">
        <v>1925</v>
      </c>
      <c r="C301" s="113"/>
      <c r="D301" s="35">
        <f t="shared" si="93"/>
        <v>0.25881999999999999</v>
      </c>
      <c r="E301" s="35">
        <f t="shared" si="93"/>
        <v>0.25881999999999999</v>
      </c>
      <c r="F301" s="35">
        <v>0.25881999999999999</v>
      </c>
      <c r="G301" s="35">
        <v>0.25881999999999999</v>
      </c>
      <c r="H301" s="35"/>
      <c r="I301" s="35"/>
      <c r="J301" s="35">
        <v>0</v>
      </c>
      <c r="K301" s="35"/>
      <c r="L301" s="35"/>
      <c r="M301" s="35"/>
      <c r="N301" s="35">
        <f t="shared" si="94"/>
        <v>0.25881999999999999</v>
      </c>
      <c r="O301" s="35">
        <f t="shared" si="95"/>
        <v>0</v>
      </c>
      <c r="P301" s="117"/>
      <c r="Q301" s="117"/>
      <c r="R301" s="35">
        <f t="shared" si="91"/>
        <v>0</v>
      </c>
      <c r="S301" s="35">
        <f t="shared" si="92"/>
        <v>0</v>
      </c>
      <c r="T301" s="34">
        <f t="shared" si="96"/>
        <v>0</v>
      </c>
      <c r="U301" s="117"/>
      <c r="V301" s="117"/>
      <c r="W301" s="116"/>
    </row>
    <row r="302" spans="1:42" ht="31.2">
      <c r="A302" s="119" t="s">
        <v>1219</v>
      </c>
      <c r="B302" s="120" t="s">
        <v>1924</v>
      </c>
      <c r="C302" s="113"/>
      <c r="D302" s="35">
        <f t="shared" si="93"/>
        <v>0.13136565620000001</v>
      </c>
      <c r="E302" s="35">
        <f t="shared" si="93"/>
        <v>0.2397572832</v>
      </c>
      <c r="F302" s="35"/>
      <c r="G302" s="35"/>
      <c r="H302" s="35">
        <v>0.1606572832</v>
      </c>
      <c r="I302" s="35">
        <v>0.1606572832</v>
      </c>
      <c r="J302" s="35">
        <v>-2.9291627000000001E-2</v>
      </c>
      <c r="K302" s="35">
        <v>7.9100000000000004E-2</v>
      </c>
      <c r="L302" s="35"/>
      <c r="M302" s="35"/>
      <c r="N302" s="35">
        <f t="shared" si="94"/>
        <v>0.2397572832</v>
      </c>
      <c r="O302" s="35">
        <f t="shared" si="95"/>
        <v>7.9100000000000004E-2</v>
      </c>
      <c r="P302" s="117"/>
      <c r="Q302" s="117"/>
      <c r="R302" s="35">
        <f t="shared" si="91"/>
        <v>-0.10839162699999999</v>
      </c>
      <c r="S302" s="35">
        <f t="shared" si="92"/>
        <v>0.108391627</v>
      </c>
      <c r="T302" s="34">
        <f t="shared" si="96"/>
        <v>0.82511388543575803</v>
      </c>
      <c r="U302" s="117"/>
      <c r="V302" s="117"/>
      <c r="W302" s="116"/>
    </row>
    <row r="303" spans="1:42" ht="31.2">
      <c r="A303" s="119" t="s">
        <v>1217</v>
      </c>
      <c r="B303" s="120" t="s">
        <v>1923</v>
      </c>
      <c r="C303" s="113"/>
      <c r="D303" s="35">
        <f t="shared" si="93"/>
        <v>3.7874999999999999E-2</v>
      </c>
      <c r="E303" s="35">
        <f t="shared" si="93"/>
        <v>3.7874999999999999E-2</v>
      </c>
      <c r="F303" s="35"/>
      <c r="G303" s="35"/>
      <c r="H303" s="35">
        <v>3.7874999999999999E-2</v>
      </c>
      <c r="I303" s="35">
        <v>3.7874999999999999E-2</v>
      </c>
      <c r="J303" s="35">
        <v>0</v>
      </c>
      <c r="K303" s="35"/>
      <c r="L303" s="35"/>
      <c r="M303" s="35"/>
      <c r="N303" s="35">
        <f t="shared" si="94"/>
        <v>3.7874999999999999E-2</v>
      </c>
      <c r="O303" s="35">
        <f t="shared" si="95"/>
        <v>0</v>
      </c>
      <c r="P303" s="117"/>
      <c r="Q303" s="117"/>
      <c r="R303" s="35">
        <f t="shared" si="91"/>
        <v>0</v>
      </c>
      <c r="S303" s="35">
        <f t="shared" si="92"/>
        <v>0</v>
      </c>
      <c r="T303" s="34">
        <f t="shared" si="96"/>
        <v>0</v>
      </c>
      <c r="U303" s="117"/>
      <c r="V303" s="117"/>
      <c r="W303" s="116"/>
    </row>
    <row r="304" spans="1:42">
      <c r="A304" s="119" t="s">
        <v>1215</v>
      </c>
      <c r="B304" s="120" t="s">
        <v>1922</v>
      </c>
      <c r="C304" s="113"/>
      <c r="D304" s="35">
        <f t="shared" si="93"/>
        <v>4.4654727999999998E-2</v>
      </c>
      <c r="E304" s="35">
        <f t="shared" si="93"/>
        <v>4.4653999999999999E-2</v>
      </c>
      <c r="F304" s="35"/>
      <c r="G304" s="35"/>
      <c r="H304" s="35"/>
      <c r="I304" s="35"/>
      <c r="J304" s="35">
        <v>4.4654727999999998E-2</v>
      </c>
      <c r="K304" s="35">
        <v>4.4653999999999999E-2</v>
      </c>
      <c r="L304" s="35"/>
      <c r="M304" s="35"/>
      <c r="N304" s="35">
        <f t="shared" si="94"/>
        <v>4.4653999999999999E-2</v>
      </c>
      <c r="O304" s="35">
        <f t="shared" si="95"/>
        <v>4.4653999999999999E-2</v>
      </c>
      <c r="P304" s="117"/>
      <c r="Q304" s="117"/>
      <c r="R304" s="35">
        <f t="shared" si="91"/>
        <v>7.2799999999845211E-7</v>
      </c>
      <c r="S304" s="35">
        <f t="shared" si="92"/>
        <v>-7.2799999999845211E-7</v>
      </c>
      <c r="T304" s="34">
        <f t="shared" si="96"/>
        <v>-1.6302864950801244E-5</v>
      </c>
      <c r="U304" s="117"/>
      <c r="V304" s="117"/>
      <c r="W304" s="116"/>
    </row>
    <row r="305" spans="1:23" s="121" customFormat="1">
      <c r="A305" s="127" t="s">
        <v>498</v>
      </c>
      <c r="B305" s="123" t="s">
        <v>496</v>
      </c>
      <c r="C305" s="126"/>
      <c r="D305" s="126">
        <f t="shared" ref="D305:M305" si="97">SUM(D308:D323,D325:D333)</f>
        <v>11.038965016566644</v>
      </c>
      <c r="E305" s="126">
        <f t="shared" si="97"/>
        <v>9.9566125006000021</v>
      </c>
      <c r="F305" s="126">
        <f t="shared" si="97"/>
        <v>0.69536040639999996</v>
      </c>
      <c r="G305" s="126">
        <f t="shared" si="97"/>
        <v>0.69536040639999996</v>
      </c>
      <c r="H305" s="126">
        <f t="shared" si="97"/>
        <v>6.0820996943999992</v>
      </c>
      <c r="I305" s="126">
        <f t="shared" si="97"/>
        <v>6.082059094199999</v>
      </c>
      <c r="J305" s="126">
        <f t="shared" si="97"/>
        <v>3.2639013990999999</v>
      </c>
      <c r="K305" s="126">
        <f t="shared" si="97"/>
        <v>3.1791929999999997</v>
      </c>
      <c r="L305" s="126">
        <f t="shared" si="97"/>
        <v>0.99760351666664659</v>
      </c>
      <c r="M305" s="126">
        <f t="shared" si="97"/>
        <v>0</v>
      </c>
      <c r="N305" s="125">
        <f t="shared" si="94"/>
        <v>9.9566125006000021</v>
      </c>
      <c r="O305" s="125">
        <f t="shared" si="95"/>
        <v>3.1791929999999997</v>
      </c>
      <c r="P305" s="123"/>
      <c r="Q305" s="123"/>
      <c r="R305" s="125">
        <f t="shared" si="91"/>
        <v>1.0823525159666421</v>
      </c>
      <c r="S305" s="125">
        <f t="shared" si="92"/>
        <v>-8.4748999299997685E-2</v>
      </c>
      <c r="T305" s="124">
        <f t="shared" si="96"/>
        <v>-8.4399908618807418E-3</v>
      </c>
      <c r="U305" s="123"/>
      <c r="V305" s="123"/>
      <c r="W305" s="122"/>
    </row>
    <row r="306" spans="1:23" ht="22.5" customHeight="1">
      <c r="A306" s="119"/>
      <c r="B306" s="118" t="s">
        <v>1921</v>
      </c>
      <c r="C306" s="113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117"/>
      <c r="Q306" s="117"/>
      <c r="R306" s="35">
        <f t="shared" si="91"/>
        <v>0</v>
      </c>
      <c r="S306" s="35">
        <f t="shared" si="92"/>
        <v>0</v>
      </c>
      <c r="T306" s="34"/>
      <c r="U306" s="117"/>
      <c r="V306" s="117"/>
      <c r="W306" s="116"/>
    </row>
    <row r="307" spans="1:23" ht="18" customHeight="1">
      <c r="A307" s="119"/>
      <c r="B307" s="118" t="s">
        <v>1920</v>
      </c>
      <c r="C307" s="113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117"/>
      <c r="Q307" s="117"/>
      <c r="R307" s="35">
        <f t="shared" si="91"/>
        <v>0</v>
      </c>
      <c r="S307" s="35">
        <f t="shared" si="92"/>
        <v>0</v>
      </c>
      <c r="T307" s="34"/>
      <c r="U307" s="117"/>
      <c r="V307" s="117"/>
      <c r="W307" s="116"/>
    </row>
    <row r="308" spans="1:23" ht="31.2">
      <c r="A308" s="119" t="s">
        <v>1186</v>
      </c>
      <c r="B308" s="120" t="s">
        <v>1919</v>
      </c>
      <c r="C308" s="113"/>
      <c r="D308" s="35">
        <f t="shared" ref="D308:E313" si="98">SUM(F308,H308,J308,L308)</f>
        <v>8.0563591399999995E-2</v>
      </c>
      <c r="E308" s="35">
        <f t="shared" si="98"/>
        <v>8.0563591399999995E-2</v>
      </c>
      <c r="F308" s="35">
        <v>8.0563591399999995E-2</v>
      </c>
      <c r="G308" s="35">
        <v>8.0563591399999995E-2</v>
      </c>
      <c r="H308" s="35"/>
      <c r="I308" s="35"/>
      <c r="J308" s="35"/>
      <c r="K308" s="35"/>
      <c r="L308" s="35"/>
      <c r="M308" s="35"/>
      <c r="N308" s="35">
        <f t="shared" ref="N308:N313" si="99">E308</f>
        <v>8.0563591399999995E-2</v>
      </c>
      <c r="O308" s="35">
        <f t="shared" ref="O308:O313" si="100">K308</f>
        <v>0</v>
      </c>
      <c r="P308" s="117"/>
      <c r="Q308" s="117"/>
      <c r="R308" s="35">
        <f t="shared" si="91"/>
        <v>0</v>
      </c>
      <c r="S308" s="35">
        <f t="shared" si="92"/>
        <v>0</v>
      </c>
      <c r="T308" s="34">
        <f t="shared" ref="T308:T313" si="101">E308/(F308+H308+J308)-100%</f>
        <v>0</v>
      </c>
      <c r="U308" s="117"/>
      <c r="V308" s="117"/>
      <c r="W308" s="116"/>
    </row>
    <row r="309" spans="1:23" ht="31.2">
      <c r="A309" s="119" t="s">
        <v>1184</v>
      </c>
      <c r="B309" s="120" t="s">
        <v>1918</v>
      </c>
      <c r="C309" s="113"/>
      <c r="D309" s="35">
        <f t="shared" si="98"/>
        <v>8.4992225799999988E-2</v>
      </c>
      <c r="E309" s="35">
        <f t="shared" si="98"/>
        <v>8.4992225799999988E-2</v>
      </c>
      <c r="F309" s="35">
        <v>8.4992225799999988E-2</v>
      </c>
      <c r="G309" s="35">
        <v>8.4992225799999988E-2</v>
      </c>
      <c r="H309" s="35"/>
      <c r="I309" s="35"/>
      <c r="J309" s="35"/>
      <c r="K309" s="35"/>
      <c r="L309" s="35"/>
      <c r="M309" s="35"/>
      <c r="N309" s="35">
        <f t="shared" si="99"/>
        <v>8.4992225799999988E-2</v>
      </c>
      <c r="O309" s="35">
        <f t="shared" si="100"/>
        <v>0</v>
      </c>
      <c r="P309" s="117"/>
      <c r="Q309" s="117"/>
      <c r="R309" s="35">
        <f t="shared" si="91"/>
        <v>0</v>
      </c>
      <c r="S309" s="35">
        <f t="shared" si="92"/>
        <v>0</v>
      </c>
      <c r="T309" s="34">
        <f t="shared" si="101"/>
        <v>0</v>
      </c>
      <c r="U309" s="117"/>
      <c r="V309" s="117"/>
      <c r="W309" s="116"/>
    </row>
    <row r="310" spans="1:23" ht="31.2">
      <c r="A310" s="119" t="s">
        <v>1182</v>
      </c>
      <c r="B310" s="120" t="s">
        <v>1917</v>
      </c>
      <c r="C310" s="113"/>
      <c r="D310" s="35">
        <f t="shared" si="98"/>
        <v>0.13407530519999999</v>
      </c>
      <c r="E310" s="35">
        <f t="shared" si="98"/>
        <v>0.13407530519999999</v>
      </c>
      <c r="F310" s="35">
        <v>0.13407530519999999</v>
      </c>
      <c r="G310" s="35">
        <v>0.13407530519999999</v>
      </c>
      <c r="H310" s="35"/>
      <c r="I310" s="35"/>
      <c r="J310" s="35"/>
      <c r="K310" s="35"/>
      <c r="L310" s="35"/>
      <c r="M310" s="35"/>
      <c r="N310" s="35">
        <f t="shared" si="99"/>
        <v>0.13407530519999999</v>
      </c>
      <c r="O310" s="35">
        <f t="shared" si="100"/>
        <v>0</v>
      </c>
      <c r="P310" s="117"/>
      <c r="Q310" s="117"/>
      <c r="R310" s="35">
        <f t="shared" si="91"/>
        <v>0</v>
      </c>
      <c r="S310" s="35">
        <f t="shared" si="92"/>
        <v>0</v>
      </c>
      <c r="T310" s="34">
        <f t="shared" si="101"/>
        <v>0</v>
      </c>
      <c r="U310" s="117"/>
      <c r="V310" s="117"/>
      <c r="W310" s="116"/>
    </row>
    <row r="311" spans="1:23" ht="31.2">
      <c r="A311" s="119" t="s">
        <v>1180</v>
      </c>
      <c r="B311" s="120" t="s">
        <v>1916</v>
      </c>
      <c r="C311" s="113"/>
      <c r="D311" s="35">
        <f t="shared" si="98"/>
        <v>8.0604324999999991E-2</v>
      </c>
      <c r="E311" s="35">
        <f t="shared" si="98"/>
        <v>8.0604324999999991E-2</v>
      </c>
      <c r="F311" s="35">
        <v>8.0604324999999991E-2</v>
      </c>
      <c r="G311" s="35">
        <v>8.0604324999999991E-2</v>
      </c>
      <c r="H311" s="35"/>
      <c r="I311" s="35"/>
      <c r="J311" s="35"/>
      <c r="K311" s="35"/>
      <c r="L311" s="35"/>
      <c r="M311" s="35"/>
      <c r="N311" s="35">
        <f t="shared" si="99"/>
        <v>8.0604324999999991E-2</v>
      </c>
      <c r="O311" s="35">
        <f t="shared" si="100"/>
        <v>0</v>
      </c>
      <c r="P311" s="117"/>
      <c r="Q311" s="117"/>
      <c r="R311" s="35">
        <f t="shared" si="91"/>
        <v>0</v>
      </c>
      <c r="S311" s="35">
        <f t="shared" si="92"/>
        <v>0</v>
      </c>
      <c r="T311" s="34">
        <f t="shared" si="101"/>
        <v>0</v>
      </c>
      <c r="U311" s="117"/>
      <c r="V311" s="117"/>
      <c r="W311" s="116"/>
    </row>
    <row r="312" spans="1:23" ht="31.2">
      <c r="A312" s="119" t="s">
        <v>1178</v>
      </c>
      <c r="B312" s="120" t="s">
        <v>1915</v>
      </c>
      <c r="C312" s="113"/>
      <c r="D312" s="35">
        <f t="shared" si="98"/>
        <v>0.13652769919999999</v>
      </c>
      <c r="E312" s="35">
        <f t="shared" si="98"/>
        <v>0.13652769919999999</v>
      </c>
      <c r="F312" s="35"/>
      <c r="G312" s="35"/>
      <c r="H312" s="35">
        <v>0.13652769919999999</v>
      </c>
      <c r="I312" s="35">
        <v>0.13652769919999999</v>
      </c>
      <c r="J312" s="35"/>
      <c r="K312" s="35"/>
      <c r="L312" s="35"/>
      <c r="M312" s="35"/>
      <c r="N312" s="35">
        <f t="shared" si="99"/>
        <v>0.13652769919999999</v>
      </c>
      <c r="O312" s="35">
        <f t="shared" si="100"/>
        <v>0</v>
      </c>
      <c r="P312" s="117"/>
      <c r="Q312" s="117"/>
      <c r="R312" s="35">
        <f t="shared" si="91"/>
        <v>0</v>
      </c>
      <c r="S312" s="35">
        <f t="shared" si="92"/>
        <v>0</v>
      </c>
      <c r="T312" s="34">
        <f t="shared" si="101"/>
        <v>0</v>
      </c>
      <c r="U312" s="117"/>
      <c r="V312" s="117"/>
      <c r="W312" s="116"/>
    </row>
    <row r="313" spans="1:23" ht="31.2">
      <c r="A313" s="119" t="s">
        <v>1176</v>
      </c>
      <c r="B313" s="120" t="s">
        <v>1914</v>
      </c>
      <c r="C313" s="113"/>
      <c r="D313" s="35">
        <f t="shared" si="98"/>
        <v>0.133994959</v>
      </c>
      <c r="E313" s="35">
        <f t="shared" si="98"/>
        <v>0.133994959</v>
      </c>
      <c r="F313" s="35">
        <v>0.133994959</v>
      </c>
      <c r="G313" s="35">
        <v>0.133994959</v>
      </c>
      <c r="H313" s="35"/>
      <c r="I313" s="35"/>
      <c r="J313" s="35"/>
      <c r="K313" s="35"/>
      <c r="L313" s="35"/>
      <c r="M313" s="35"/>
      <c r="N313" s="35">
        <f t="shared" si="99"/>
        <v>0.133994959</v>
      </c>
      <c r="O313" s="35">
        <f t="shared" si="100"/>
        <v>0</v>
      </c>
      <c r="P313" s="117"/>
      <c r="Q313" s="117"/>
      <c r="R313" s="35">
        <f t="shared" si="91"/>
        <v>0</v>
      </c>
      <c r="S313" s="35">
        <f t="shared" si="92"/>
        <v>0</v>
      </c>
      <c r="T313" s="34">
        <f t="shared" si="101"/>
        <v>0</v>
      </c>
      <c r="U313" s="117"/>
      <c r="V313" s="117"/>
      <c r="W313" s="116"/>
    </row>
    <row r="314" spans="1:23">
      <c r="A314" s="119"/>
      <c r="B314" s="118" t="s">
        <v>521</v>
      </c>
      <c r="C314" s="113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117"/>
      <c r="Q314" s="117"/>
      <c r="R314" s="35">
        <f t="shared" si="91"/>
        <v>0</v>
      </c>
      <c r="S314" s="35">
        <f t="shared" si="92"/>
        <v>0</v>
      </c>
      <c r="T314" s="34"/>
      <c r="U314" s="117"/>
      <c r="V314" s="117"/>
      <c r="W314" s="116"/>
    </row>
    <row r="315" spans="1:23">
      <c r="A315" s="119" t="s">
        <v>1174</v>
      </c>
      <c r="B315" s="120" t="s">
        <v>1655</v>
      </c>
      <c r="C315" s="113"/>
      <c r="D315" s="35">
        <f>SUM(F315,H315,J315,L315)</f>
        <v>0.18112999999999999</v>
      </c>
      <c r="E315" s="35">
        <f>SUM(G315,I315,K315,M315)</f>
        <v>0.18112999999999999</v>
      </c>
      <c r="F315" s="35">
        <v>0.18112999999999999</v>
      </c>
      <c r="G315" s="35">
        <v>0.18112999999999999</v>
      </c>
      <c r="H315" s="35"/>
      <c r="I315" s="35"/>
      <c r="J315" s="35"/>
      <c r="K315" s="35"/>
      <c r="L315" s="35"/>
      <c r="M315" s="35"/>
      <c r="N315" s="35">
        <f>E315</f>
        <v>0.18112999999999999</v>
      </c>
      <c r="O315" s="35">
        <f>K315</f>
        <v>0</v>
      </c>
      <c r="P315" s="117"/>
      <c r="Q315" s="117"/>
      <c r="R315" s="35">
        <f t="shared" si="91"/>
        <v>0</v>
      </c>
      <c r="S315" s="35">
        <f t="shared" si="92"/>
        <v>0</v>
      </c>
      <c r="T315" s="34">
        <f>E315/(F315+H315+J315)-100%</f>
        <v>0</v>
      </c>
      <c r="U315" s="117"/>
      <c r="V315" s="117"/>
      <c r="W315" s="116"/>
    </row>
    <row r="316" spans="1:23">
      <c r="A316" s="119"/>
      <c r="B316" s="118" t="s">
        <v>523</v>
      </c>
      <c r="C316" s="113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117"/>
      <c r="Q316" s="117"/>
      <c r="R316" s="35">
        <f t="shared" si="91"/>
        <v>0</v>
      </c>
      <c r="S316" s="35">
        <f t="shared" si="92"/>
        <v>0</v>
      </c>
      <c r="T316" s="34"/>
      <c r="U316" s="117"/>
      <c r="V316" s="117"/>
      <c r="W316" s="116"/>
    </row>
    <row r="317" spans="1:23" ht="31.2">
      <c r="A317" s="119" t="s">
        <v>1172</v>
      </c>
      <c r="B317" s="120" t="s">
        <v>1913</v>
      </c>
      <c r="C317" s="113"/>
      <c r="D317" s="35">
        <f>SUM(F317,H317,J317,L317)</f>
        <v>0.25622496576238601</v>
      </c>
      <c r="E317" s="35">
        <f>SUM(G317,I317,K317,M317)</f>
        <v>0</v>
      </c>
      <c r="F317" s="35"/>
      <c r="G317" s="35"/>
      <c r="H317" s="35"/>
      <c r="I317" s="35"/>
      <c r="J317" s="35"/>
      <c r="K317" s="35"/>
      <c r="L317" s="35">
        <v>0.25622496576238601</v>
      </c>
      <c r="M317" s="35"/>
      <c r="N317" s="35">
        <f>E317</f>
        <v>0</v>
      </c>
      <c r="O317" s="35">
        <f>K317</f>
        <v>0</v>
      </c>
      <c r="P317" s="117"/>
      <c r="Q317" s="117"/>
      <c r="R317" s="35">
        <f t="shared" si="91"/>
        <v>0.25622496576238601</v>
      </c>
      <c r="S317" s="35">
        <f t="shared" si="92"/>
        <v>0</v>
      </c>
      <c r="T317" s="34"/>
      <c r="U317" s="117"/>
      <c r="V317" s="117"/>
      <c r="W317" s="116"/>
    </row>
    <row r="318" spans="1:23">
      <c r="A318" s="119"/>
      <c r="B318" s="118" t="s">
        <v>482</v>
      </c>
      <c r="C318" s="113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117"/>
      <c r="Q318" s="117"/>
      <c r="R318" s="35">
        <f t="shared" si="91"/>
        <v>0</v>
      </c>
      <c r="S318" s="35">
        <f t="shared" si="92"/>
        <v>0</v>
      </c>
      <c r="T318" s="34"/>
      <c r="U318" s="117"/>
      <c r="V318" s="117"/>
      <c r="W318" s="116"/>
    </row>
    <row r="319" spans="1:23" ht="33.75" customHeight="1">
      <c r="A319" s="119" t="s">
        <v>1170</v>
      </c>
      <c r="B319" s="120" t="s">
        <v>1738</v>
      </c>
      <c r="C319" s="113"/>
      <c r="D319" s="35">
        <f>SUM(F319,H319,J319,L319)</f>
        <v>1.2347233927999999</v>
      </c>
      <c r="E319" s="35">
        <f>SUM(G319,I319,K319,M319)</f>
        <v>1.0782373928000002</v>
      </c>
      <c r="F319" s="35"/>
      <c r="G319" s="35"/>
      <c r="H319" s="35">
        <v>0.53372339280000003</v>
      </c>
      <c r="I319" s="35">
        <v>0.53372339280000003</v>
      </c>
      <c r="J319" s="35">
        <v>0.35</v>
      </c>
      <c r="K319" s="35">
        <v>0.54451400000000005</v>
      </c>
      <c r="L319" s="35">
        <v>0.35099999999999998</v>
      </c>
      <c r="M319" s="35"/>
      <c r="N319" s="35">
        <f>E319</f>
        <v>1.0782373928000002</v>
      </c>
      <c r="O319" s="35">
        <f>K319</f>
        <v>0.54451400000000005</v>
      </c>
      <c r="P319" s="117"/>
      <c r="Q319" s="117"/>
      <c r="R319" s="35">
        <f t="shared" si="91"/>
        <v>0.15648599999999968</v>
      </c>
      <c r="S319" s="35">
        <f t="shared" si="92"/>
        <v>0.19451400000000019</v>
      </c>
      <c r="T319" s="34">
        <f>E319/(F319+H319+J319)-100%</f>
        <v>0.22010733401964111</v>
      </c>
      <c r="U319" s="117"/>
      <c r="V319" s="117"/>
      <c r="W319" s="116"/>
    </row>
    <row r="320" spans="1:23" ht="17.25" customHeight="1">
      <c r="A320" s="119"/>
      <c r="B320" s="118" t="s">
        <v>1912</v>
      </c>
      <c r="C320" s="113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117"/>
      <c r="Q320" s="117"/>
      <c r="R320" s="35">
        <f t="shared" si="91"/>
        <v>0</v>
      </c>
      <c r="S320" s="35">
        <f t="shared" si="92"/>
        <v>0</v>
      </c>
      <c r="T320" s="34"/>
      <c r="U320" s="117"/>
      <c r="V320" s="117"/>
      <c r="W320" s="116"/>
    </row>
    <row r="321" spans="1:42" s="4" customFormat="1">
      <c r="A321" s="119" t="s">
        <v>1168</v>
      </c>
      <c r="B321" s="120" t="s">
        <v>1836</v>
      </c>
      <c r="C321" s="113"/>
      <c r="D321" s="35">
        <f t="shared" ref="D321:E323" si="102">SUM(F321,H321,J321,L321)</f>
        <v>4.7250000021999998</v>
      </c>
      <c r="E321" s="35">
        <f t="shared" si="102"/>
        <v>4.7250000021999998</v>
      </c>
      <c r="F321" s="35"/>
      <c r="G321" s="35"/>
      <c r="H321" s="35">
        <v>4.7250000021999998</v>
      </c>
      <c r="I321" s="35">
        <v>4.7250000021999998</v>
      </c>
      <c r="J321" s="140"/>
      <c r="K321" s="35"/>
      <c r="L321" s="35"/>
      <c r="M321" s="35"/>
      <c r="N321" s="35">
        <f>E321</f>
        <v>4.7250000021999998</v>
      </c>
      <c r="O321" s="35">
        <f>K321</f>
        <v>0</v>
      </c>
      <c r="P321" s="117"/>
      <c r="Q321" s="117"/>
      <c r="R321" s="35">
        <f t="shared" si="91"/>
        <v>0</v>
      </c>
      <c r="S321" s="35">
        <f t="shared" si="92"/>
        <v>0</v>
      </c>
      <c r="T321" s="34">
        <f>E321/(F321+H321+J321)-100%</f>
        <v>0</v>
      </c>
      <c r="U321" s="117"/>
      <c r="V321" s="117"/>
      <c r="W321" s="116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</row>
    <row r="322" spans="1:42">
      <c r="A322" s="119" t="s">
        <v>1166</v>
      </c>
      <c r="B322" s="120" t="s">
        <v>1911</v>
      </c>
      <c r="C322" s="113"/>
      <c r="D322" s="35">
        <f t="shared" si="102"/>
        <v>0.44700000000000001</v>
      </c>
      <c r="E322" s="35">
        <f t="shared" si="102"/>
        <v>0</v>
      </c>
      <c r="F322" s="35"/>
      <c r="G322" s="35"/>
      <c r="H322" s="35"/>
      <c r="I322" s="35"/>
      <c r="J322" s="35">
        <v>0.44700000000000001</v>
      </c>
      <c r="K322" s="35"/>
      <c r="L322" s="35"/>
      <c r="M322" s="35"/>
      <c r="N322" s="35">
        <f>E322</f>
        <v>0</v>
      </c>
      <c r="O322" s="35">
        <f>K322</f>
        <v>0</v>
      </c>
      <c r="P322" s="117"/>
      <c r="Q322" s="117"/>
      <c r="R322" s="35">
        <f t="shared" si="91"/>
        <v>0.44700000000000001</v>
      </c>
      <c r="S322" s="35">
        <f t="shared" si="92"/>
        <v>-0.44700000000000001</v>
      </c>
      <c r="T322" s="34">
        <f>E322/(F322+H322+J322)-100%</f>
        <v>-1</v>
      </c>
      <c r="U322" s="117"/>
      <c r="V322" s="117"/>
      <c r="W322" s="116"/>
    </row>
    <row r="323" spans="1:42" ht="18">
      <c r="A323" s="119" t="s">
        <v>1164</v>
      </c>
      <c r="B323" s="120" t="s">
        <v>1713</v>
      </c>
      <c r="C323" s="113"/>
      <c r="D323" s="35">
        <f t="shared" si="102"/>
        <v>0.43174999940000003</v>
      </c>
      <c r="E323" s="35">
        <f t="shared" si="102"/>
        <v>0.432</v>
      </c>
      <c r="F323" s="35"/>
      <c r="G323" s="35"/>
      <c r="H323" s="35"/>
      <c r="I323" s="139"/>
      <c r="J323" s="35">
        <v>0.43174999940000003</v>
      </c>
      <c r="K323" s="138">
        <v>0.432</v>
      </c>
      <c r="L323" s="35"/>
      <c r="M323" s="35"/>
      <c r="N323" s="35">
        <f>E323</f>
        <v>0.432</v>
      </c>
      <c r="O323" s="35">
        <f>K323</f>
        <v>0.432</v>
      </c>
      <c r="P323" s="117"/>
      <c r="Q323" s="117"/>
      <c r="R323" s="35">
        <f t="shared" si="91"/>
        <v>-2.500005999999666E-4</v>
      </c>
      <c r="S323" s="35">
        <f t="shared" si="92"/>
        <v>2.500005999999666E-4</v>
      </c>
      <c r="T323" s="34">
        <f>E323/(F323+H323+J323)-100%</f>
        <v>5.7904018609700181E-4</v>
      </c>
      <c r="U323" s="117"/>
      <c r="V323" s="117"/>
      <c r="W323" s="116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>
      <c r="A324" s="119"/>
      <c r="B324" s="118" t="s">
        <v>1708</v>
      </c>
      <c r="C324" s="113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117"/>
      <c r="Q324" s="117"/>
      <c r="R324" s="35">
        <f t="shared" si="91"/>
        <v>0</v>
      </c>
      <c r="S324" s="35">
        <f t="shared" si="92"/>
        <v>0</v>
      </c>
      <c r="T324" s="34"/>
      <c r="U324" s="117"/>
      <c r="V324" s="117"/>
      <c r="W324" s="116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>
      <c r="A325" s="119" t="s">
        <v>1162</v>
      </c>
      <c r="B325" s="120" t="s">
        <v>1910</v>
      </c>
      <c r="C325" s="113"/>
      <c r="D325" s="35">
        <f>SUM(F325,H325,J325,L325)</f>
        <v>0.21600000000000003</v>
      </c>
      <c r="E325" s="35">
        <f>SUM(G325,I325,K325,M325)</f>
        <v>0.198681</v>
      </c>
      <c r="F325" s="35"/>
      <c r="G325" s="35"/>
      <c r="H325" s="35">
        <v>0.19900000000000001</v>
      </c>
      <c r="I325" s="35">
        <v>0.198681</v>
      </c>
      <c r="J325" s="35"/>
      <c r="K325" s="35"/>
      <c r="L325" s="35">
        <v>1.7000000000000001E-2</v>
      </c>
      <c r="M325" s="35"/>
      <c r="N325" s="35">
        <f>E325</f>
        <v>0.198681</v>
      </c>
      <c r="O325" s="35">
        <f>K325</f>
        <v>0</v>
      </c>
      <c r="P325" s="117"/>
      <c r="Q325" s="117"/>
      <c r="R325" s="35">
        <f t="shared" si="91"/>
        <v>1.7319000000000029E-2</v>
      </c>
      <c r="S325" s="35">
        <f t="shared" si="92"/>
        <v>-3.1900000000001372E-4</v>
      </c>
      <c r="T325" s="34">
        <f>E325/(F325+H325+J325)-100%</f>
        <v>-1.6030150753769679E-3</v>
      </c>
      <c r="U325" s="117"/>
      <c r="V325" s="117"/>
      <c r="W325" s="116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 ht="31.2">
      <c r="A326" s="119" t="s">
        <v>1160</v>
      </c>
      <c r="B326" s="120" t="s">
        <v>1909</v>
      </c>
      <c r="C326" s="113"/>
      <c r="D326" s="35">
        <f>SUM(F326,H326,J326,L326)</f>
        <v>0.13700000000000001</v>
      </c>
      <c r="E326" s="35">
        <f>SUM(G326,I326,K326,M326)</f>
        <v>0.112736</v>
      </c>
      <c r="F326" s="35"/>
      <c r="G326" s="35"/>
      <c r="H326" s="35">
        <v>0.10100000000000001</v>
      </c>
      <c r="I326" s="35">
        <v>0.10100000000000001</v>
      </c>
      <c r="J326" s="35"/>
      <c r="K326" s="35">
        <v>1.1736E-2</v>
      </c>
      <c r="L326" s="35">
        <v>3.5999999999999997E-2</v>
      </c>
      <c r="M326" s="35"/>
      <c r="N326" s="35">
        <f>E326</f>
        <v>0.112736</v>
      </c>
      <c r="O326" s="35">
        <f>K326</f>
        <v>1.1736E-2</v>
      </c>
      <c r="P326" s="117"/>
      <c r="Q326" s="117"/>
      <c r="R326" s="35">
        <f t="shared" si="91"/>
        <v>2.4264000000000008E-2</v>
      </c>
      <c r="S326" s="35">
        <f t="shared" si="92"/>
        <v>1.1735999999999996E-2</v>
      </c>
      <c r="T326" s="34">
        <f>E326/(F326+H326+J326)-100%</f>
        <v>0.11619801980198008</v>
      </c>
      <c r="U326" s="117"/>
      <c r="V326" s="117"/>
      <c r="W326" s="11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>
      <c r="A327" s="119"/>
      <c r="B327" s="118" t="s">
        <v>1908</v>
      </c>
      <c r="C327" s="113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117"/>
      <c r="Q327" s="117"/>
      <c r="R327" s="35">
        <f t="shared" si="91"/>
        <v>0</v>
      </c>
      <c r="S327" s="35">
        <f t="shared" si="92"/>
        <v>0</v>
      </c>
      <c r="T327" s="34"/>
      <c r="U327" s="117"/>
      <c r="V327" s="117"/>
      <c r="W327" s="116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 ht="24" customHeight="1">
      <c r="A328" s="119" t="s">
        <v>1158</v>
      </c>
      <c r="B328" s="120" t="s">
        <v>1907</v>
      </c>
      <c r="C328" s="113"/>
      <c r="D328" s="35">
        <f>SUM(F328,H328,J328,L328)</f>
        <v>9.3887970452130307E-2</v>
      </c>
      <c r="E328" s="35">
        <f>SUM(G328,I328,K328,M328)</f>
        <v>0</v>
      </c>
      <c r="F328" s="35"/>
      <c r="G328" s="35"/>
      <c r="H328" s="35"/>
      <c r="I328" s="35"/>
      <c r="J328" s="35"/>
      <c r="K328" s="35"/>
      <c r="L328" s="35">
        <v>9.3887970452130307E-2</v>
      </c>
      <c r="M328" s="35"/>
      <c r="N328" s="35">
        <f>E328</f>
        <v>0</v>
      </c>
      <c r="O328" s="35">
        <f>K328</f>
        <v>0</v>
      </c>
      <c r="P328" s="117"/>
      <c r="Q328" s="117"/>
      <c r="R328" s="35">
        <f t="shared" si="91"/>
        <v>9.3887970452130307E-2</v>
      </c>
      <c r="S328" s="35">
        <f t="shared" si="92"/>
        <v>0</v>
      </c>
      <c r="T328" s="34"/>
      <c r="U328" s="117"/>
      <c r="V328" s="117"/>
      <c r="W328" s="116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 ht="31.2">
      <c r="A329" s="119" t="s">
        <v>1156</v>
      </c>
      <c r="B329" s="120" t="s">
        <v>1906</v>
      </c>
      <c r="C329" s="113"/>
      <c r="D329" s="35">
        <f>SUM(F329,H329,J329,L329)</f>
        <v>9.3887970452130307E-2</v>
      </c>
      <c r="E329" s="35">
        <f>SUM(G329,I329,K329,M329)</f>
        <v>0</v>
      </c>
      <c r="F329" s="35"/>
      <c r="G329" s="35"/>
      <c r="H329" s="35"/>
      <c r="I329" s="35"/>
      <c r="J329" s="35"/>
      <c r="K329" s="35"/>
      <c r="L329" s="35">
        <v>9.3887970452130307E-2</v>
      </c>
      <c r="M329" s="35"/>
      <c r="N329" s="35">
        <f>E329</f>
        <v>0</v>
      </c>
      <c r="O329" s="35">
        <f>K329</f>
        <v>0</v>
      </c>
      <c r="P329" s="117"/>
      <c r="Q329" s="117"/>
      <c r="R329" s="35">
        <f t="shared" ref="R329:R360" si="103">D329-E329</f>
        <v>9.3887970452130307E-2</v>
      </c>
      <c r="S329" s="35">
        <f t="shared" ref="S329:S360" si="104">E329-F329-H329-J329</f>
        <v>0</v>
      </c>
      <c r="T329" s="34"/>
      <c r="U329" s="117"/>
      <c r="V329" s="117"/>
      <c r="W329" s="116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>
      <c r="A330" s="119"/>
      <c r="B330" s="118" t="s">
        <v>1905</v>
      </c>
      <c r="C330" s="113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117"/>
      <c r="Q330" s="117"/>
      <c r="R330" s="35">
        <f t="shared" si="103"/>
        <v>0</v>
      </c>
      <c r="S330" s="35">
        <f t="shared" si="104"/>
        <v>0</v>
      </c>
      <c r="T330" s="34"/>
      <c r="U330" s="117"/>
      <c r="V330" s="117"/>
      <c r="W330" s="116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 ht="31.2">
      <c r="A331" s="119" t="s">
        <v>1154</v>
      </c>
      <c r="B331" s="120" t="s">
        <v>1904</v>
      </c>
      <c r="C331" s="113"/>
      <c r="D331" s="35">
        <f t="shared" ref="D331:E333" si="105">SUM(F331,H331,J331,L331)</f>
        <v>1.2</v>
      </c>
      <c r="E331" s="35">
        <f t="shared" si="105"/>
        <v>1.413538</v>
      </c>
      <c r="F331" s="35"/>
      <c r="G331" s="35"/>
      <c r="H331" s="35">
        <v>6.6000000000000003E-2</v>
      </c>
      <c r="I331" s="35">
        <v>6.6000000000000003E-2</v>
      </c>
      <c r="J331" s="35">
        <v>1.1339999999999999</v>
      </c>
      <c r="K331" s="35">
        <v>1.3475379999999999</v>
      </c>
      <c r="L331" s="35"/>
      <c r="M331" s="35"/>
      <c r="N331" s="35">
        <f>E331</f>
        <v>1.413538</v>
      </c>
      <c r="O331" s="35">
        <f>K331</f>
        <v>1.3475379999999999</v>
      </c>
      <c r="P331" s="117"/>
      <c r="Q331" s="117"/>
      <c r="R331" s="35">
        <f t="shared" si="103"/>
        <v>-0.21353800000000001</v>
      </c>
      <c r="S331" s="35">
        <f t="shared" si="104"/>
        <v>0.21353800000000001</v>
      </c>
      <c r="T331" s="34">
        <f>E331/(F331+H331+J331)-100%</f>
        <v>0.17794833333333337</v>
      </c>
      <c r="U331" s="117"/>
      <c r="V331" s="117"/>
      <c r="W331" s="116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 ht="46.8">
      <c r="A332" s="119" t="s">
        <v>1152</v>
      </c>
      <c r="B332" s="120" t="s">
        <v>1903</v>
      </c>
      <c r="C332" s="113"/>
      <c r="D332" s="35">
        <f t="shared" si="105"/>
        <v>0.69599999989999994</v>
      </c>
      <c r="E332" s="35">
        <f t="shared" si="105"/>
        <v>0.57960299999999998</v>
      </c>
      <c r="F332" s="35"/>
      <c r="G332" s="35"/>
      <c r="H332" s="35">
        <v>0.2548486002</v>
      </c>
      <c r="I332" s="35">
        <v>0.25512699999999999</v>
      </c>
      <c r="J332" s="35">
        <v>0.4411513997</v>
      </c>
      <c r="K332" s="35">
        <v>0.32447599999999999</v>
      </c>
      <c r="L332" s="35"/>
      <c r="M332" s="35"/>
      <c r="N332" s="35">
        <f>E332</f>
        <v>0.57960299999999998</v>
      </c>
      <c r="O332" s="35">
        <f>K332</f>
        <v>0.32447599999999999</v>
      </c>
      <c r="P332" s="117"/>
      <c r="Q332" s="117"/>
      <c r="R332" s="35">
        <f t="shared" si="103"/>
        <v>0.11639699989999996</v>
      </c>
      <c r="S332" s="35">
        <f t="shared" si="104"/>
        <v>-0.11639699990000002</v>
      </c>
      <c r="T332" s="34">
        <f>E332/(F332+H332+J332)-100%</f>
        <v>-0.16723706884586731</v>
      </c>
      <c r="U332" s="117"/>
      <c r="V332" s="117"/>
      <c r="W332" s="116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 ht="31.2">
      <c r="A333" s="119" t="s">
        <v>1902</v>
      </c>
      <c r="B333" s="120" t="s">
        <v>1901</v>
      </c>
      <c r="C333" s="113"/>
      <c r="D333" s="35">
        <f t="shared" si="105"/>
        <v>0.67560260999999999</v>
      </c>
      <c r="E333" s="35">
        <f t="shared" si="105"/>
        <v>0.58492900000000003</v>
      </c>
      <c r="F333" s="35"/>
      <c r="G333" s="35"/>
      <c r="H333" s="35">
        <v>6.6000000000000003E-2</v>
      </c>
      <c r="I333" s="35">
        <v>6.6000000000000003E-2</v>
      </c>
      <c r="J333" s="35">
        <v>0.46</v>
      </c>
      <c r="K333" s="35">
        <v>0.51892899999999997</v>
      </c>
      <c r="L333" s="35">
        <v>0.14960261</v>
      </c>
      <c r="M333" s="35"/>
      <c r="N333" s="35">
        <f>E333</f>
        <v>0.58492900000000003</v>
      </c>
      <c r="O333" s="35">
        <f>K333</f>
        <v>0.51892899999999997</v>
      </c>
      <c r="P333" s="117"/>
      <c r="Q333" s="117"/>
      <c r="R333" s="35">
        <f t="shared" si="103"/>
        <v>9.067360999999996E-2</v>
      </c>
      <c r="S333" s="35">
        <f t="shared" si="104"/>
        <v>5.8928999999999954E-2</v>
      </c>
      <c r="T333" s="34">
        <f>E333/(F333+H333+J333)-100%</f>
        <v>0.11203231939163505</v>
      </c>
      <c r="U333" s="117"/>
      <c r="V333" s="117"/>
      <c r="W333" s="116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 s="121" customFormat="1">
      <c r="A334" s="127" t="s">
        <v>502</v>
      </c>
      <c r="B334" s="123" t="s">
        <v>503</v>
      </c>
      <c r="C334" s="126"/>
      <c r="D334" s="126">
        <f t="shared" ref="D334:K334" si="106">SUM(D335:D352)</f>
        <v>9.7257926462000004</v>
      </c>
      <c r="E334" s="126">
        <f t="shared" si="106"/>
        <v>9.4325245630000012</v>
      </c>
      <c r="F334" s="126">
        <f t="shared" si="106"/>
        <v>2.6546589999999997</v>
      </c>
      <c r="G334" s="126">
        <f t="shared" si="106"/>
        <v>2.6546589999999997</v>
      </c>
      <c r="H334" s="126">
        <f t="shared" si="106"/>
        <v>5.8678748330000001</v>
      </c>
      <c r="I334" s="126">
        <f t="shared" si="106"/>
        <v>5.8678748330000001</v>
      </c>
      <c r="J334" s="126">
        <f t="shared" si="106"/>
        <v>0.89855801319999995</v>
      </c>
      <c r="K334" s="126">
        <f t="shared" si="106"/>
        <v>0.90999072999999997</v>
      </c>
      <c r="L334" s="126">
        <f>SUM(L336,L338,L339,L340,L342,L344,L347,L348,L349,L351,L352)</f>
        <v>0.30470079999999999</v>
      </c>
      <c r="M334" s="126">
        <f>SUM(M336,M338,M339,M340,M342,M344,M347,M348,M349,M351,M352)</f>
        <v>0</v>
      </c>
      <c r="N334" s="125">
        <f>E334</f>
        <v>9.4325245630000012</v>
      </c>
      <c r="O334" s="125">
        <f>K334</f>
        <v>0.90999072999999997</v>
      </c>
      <c r="P334" s="123"/>
      <c r="Q334" s="123"/>
      <c r="R334" s="125">
        <f t="shared" si="103"/>
        <v>0.2932680831999992</v>
      </c>
      <c r="S334" s="125">
        <f t="shared" si="104"/>
        <v>1.1432716800001463E-2</v>
      </c>
      <c r="T334" s="124">
        <f>E334/(F334+H334+J334)-100%</f>
        <v>1.2135235476566919E-3</v>
      </c>
      <c r="U334" s="123"/>
      <c r="V334" s="123"/>
      <c r="W334" s="122"/>
    </row>
    <row r="335" spans="1:42">
      <c r="A335" s="119"/>
      <c r="B335" s="118" t="s">
        <v>1725</v>
      </c>
      <c r="C335" s="113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117"/>
      <c r="Q335" s="117"/>
      <c r="R335" s="35">
        <f t="shared" si="103"/>
        <v>0</v>
      </c>
      <c r="S335" s="35">
        <f t="shared" si="104"/>
        <v>0</v>
      </c>
      <c r="T335" s="34"/>
      <c r="U335" s="117"/>
      <c r="V335" s="117"/>
      <c r="W335" s="116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 ht="31.2">
      <c r="A336" s="119" t="s">
        <v>1149</v>
      </c>
      <c r="B336" s="117" t="s">
        <v>1900</v>
      </c>
      <c r="C336" s="113"/>
      <c r="D336" s="35">
        <f>SUM(F336,H336,J336,L336)</f>
        <v>0.71129774739999996</v>
      </c>
      <c r="E336" s="35">
        <f>SUM(G336,I336,K336,M336)</f>
        <v>0.64253074739999994</v>
      </c>
      <c r="F336" s="35"/>
      <c r="G336" s="35"/>
      <c r="H336" s="35">
        <v>0.69409774739999996</v>
      </c>
      <c r="I336" s="35">
        <v>0.69409774739999996</v>
      </c>
      <c r="J336" s="35">
        <v>1.72E-2</v>
      </c>
      <c r="K336" s="35">
        <v>-5.1567000000000002E-2</v>
      </c>
      <c r="L336" s="35"/>
      <c r="M336" s="35"/>
      <c r="N336" s="35">
        <f>E336</f>
        <v>0.64253074739999994</v>
      </c>
      <c r="O336" s="35">
        <f>K336</f>
        <v>-5.1567000000000002E-2</v>
      </c>
      <c r="P336" s="117"/>
      <c r="Q336" s="117"/>
      <c r="R336" s="35">
        <f t="shared" si="103"/>
        <v>6.8767000000000023E-2</v>
      </c>
      <c r="S336" s="35">
        <f t="shared" si="104"/>
        <v>-6.8767000000000023E-2</v>
      </c>
      <c r="T336" s="34">
        <f>E336/(F336+H336+J336)-100%</f>
        <v>-9.6678219847262881E-2</v>
      </c>
      <c r="U336" s="117"/>
      <c r="V336" s="117"/>
      <c r="W336" s="11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>
      <c r="A337" s="119"/>
      <c r="B337" s="118" t="s">
        <v>1708</v>
      </c>
      <c r="C337" s="113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117"/>
      <c r="Q337" s="117"/>
      <c r="R337" s="35">
        <f t="shared" si="103"/>
        <v>0</v>
      </c>
      <c r="S337" s="35">
        <f t="shared" si="104"/>
        <v>0</v>
      </c>
      <c r="T337" s="34"/>
      <c r="U337" s="117"/>
      <c r="V337" s="117"/>
      <c r="W337" s="116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 ht="46.8">
      <c r="A338" s="119" t="s">
        <v>1147</v>
      </c>
      <c r="B338" s="120" t="s">
        <v>1899</v>
      </c>
      <c r="C338" s="113"/>
      <c r="D338" s="35">
        <f t="shared" ref="D338:E340" si="107">SUM(F338,H338,J338,L338)</f>
        <v>0.7418877988</v>
      </c>
      <c r="E338" s="35">
        <f t="shared" si="107"/>
        <v>0.71742599559999998</v>
      </c>
      <c r="F338" s="35"/>
      <c r="G338" s="35"/>
      <c r="H338" s="35">
        <v>0.53477708560000004</v>
      </c>
      <c r="I338" s="35">
        <v>0.53477708560000004</v>
      </c>
      <c r="J338" s="35">
        <v>0.14540991319999999</v>
      </c>
      <c r="K338" s="35">
        <v>0.18264891</v>
      </c>
      <c r="L338" s="35">
        <v>6.17008E-2</v>
      </c>
      <c r="M338" s="35"/>
      <c r="N338" s="35">
        <f>E338</f>
        <v>0.71742599559999998</v>
      </c>
      <c r="O338" s="35">
        <f>K338</f>
        <v>0.18264891</v>
      </c>
      <c r="P338" s="117"/>
      <c r="Q338" s="117"/>
      <c r="R338" s="35">
        <f t="shared" si="103"/>
        <v>2.4461803200000021E-2</v>
      </c>
      <c r="S338" s="35">
        <f t="shared" si="104"/>
        <v>3.7238996799999952E-2</v>
      </c>
      <c r="T338" s="34">
        <f>E338/(F338+H338+J338)-100%</f>
        <v>5.4748174936742E-2</v>
      </c>
      <c r="U338" s="117"/>
      <c r="V338" s="117"/>
      <c r="W338" s="116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 ht="46.8">
      <c r="A339" s="119" t="s">
        <v>1145</v>
      </c>
      <c r="B339" s="120" t="s">
        <v>1898</v>
      </c>
      <c r="C339" s="113"/>
      <c r="D339" s="35">
        <f t="shared" si="107"/>
        <v>0.47499999999999998</v>
      </c>
      <c r="E339" s="35">
        <f t="shared" si="107"/>
        <v>0.29569200000000001</v>
      </c>
      <c r="F339" s="35"/>
      <c r="G339" s="35"/>
      <c r="H339" s="35"/>
      <c r="I339" s="35"/>
      <c r="J339" s="35">
        <v>0.38</v>
      </c>
      <c r="K339" s="35">
        <v>0.29569200000000001</v>
      </c>
      <c r="L339" s="35">
        <v>9.5000000000000001E-2</v>
      </c>
      <c r="M339" s="35"/>
      <c r="N339" s="35">
        <f>E339</f>
        <v>0.29569200000000001</v>
      </c>
      <c r="O339" s="35">
        <f>K339</f>
        <v>0.29569200000000001</v>
      </c>
      <c r="P339" s="117"/>
      <c r="Q339" s="117"/>
      <c r="R339" s="35">
        <f t="shared" si="103"/>
        <v>0.17930799999999997</v>
      </c>
      <c r="S339" s="35">
        <f t="shared" si="104"/>
        <v>-8.4307999999999994E-2</v>
      </c>
      <c r="T339" s="34">
        <f>E339/(F339+H339+J339)-100%</f>
        <v>-0.22186315789473687</v>
      </c>
      <c r="U339" s="117"/>
      <c r="V339" s="117"/>
      <c r="W339" s="116"/>
    </row>
    <row r="340" spans="1:42" s="4" customFormat="1" ht="46.8">
      <c r="A340" s="119" t="s">
        <v>1143</v>
      </c>
      <c r="B340" s="120" t="s">
        <v>1897</v>
      </c>
      <c r="C340" s="113"/>
      <c r="D340" s="35">
        <f t="shared" si="107"/>
        <v>0.49848810000000005</v>
      </c>
      <c r="E340" s="35">
        <f t="shared" si="107"/>
        <v>0.48418782000000005</v>
      </c>
      <c r="F340" s="35"/>
      <c r="G340" s="35"/>
      <c r="H340" s="35">
        <v>0.46500000000000002</v>
      </c>
      <c r="I340" s="35">
        <v>0.46500000000000002</v>
      </c>
      <c r="J340" s="35">
        <v>3.34881E-2</v>
      </c>
      <c r="K340" s="35">
        <v>1.9187820000000001E-2</v>
      </c>
      <c r="L340" s="35"/>
      <c r="M340" s="35"/>
      <c r="N340" s="35">
        <f>E340</f>
        <v>0.48418782000000005</v>
      </c>
      <c r="O340" s="35">
        <f>K340</f>
        <v>1.9187820000000001E-2</v>
      </c>
      <c r="P340" s="117"/>
      <c r="Q340" s="117"/>
      <c r="R340" s="35">
        <f t="shared" si="103"/>
        <v>1.4300279999999999E-2</v>
      </c>
      <c r="S340" s="35">
        <f t="shared" si="104"/>
        <v>-1.4300279999999978E-2</v>
      </c>
      <c r="T340" s="34">
        <f>E340/(F340+H340+J340)-100%</f>
        <v>-2.8687304671866753E-2</v>
      </c>
      <c r="U340" s="117"/>
      <c r="V340" s="117"/>
      <c r="W340" s="116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</row>
    <row r="341" spans="1:42" s="4" customFormat="1">
      <c r="A341" s="119"/>
      <c r="B341" s="118" t="s">
        <v>482</v>
      </c>
      <c r="C341" s="113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117"/>
      <c r="Q341" s="117"/>
      <c r="R341" s="35">
        <f t="shared" si="103"/>
        <v>0</v>
      </c>
      <c r="S341" s="35">
        <f t="shared" si="104"/>
        <v>0</v>
      </c>
      <c r="T341" s="34"/>
      <c r="U341" s="117"/>
      <c r="V341" s="117"/>
      <c r="W341" s="116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</row>
    <row r="342" spans="1:42" ht="31.2">
      <c r="A342" s="119" t="s">
        <v>1141</v>
      </c>
      <c r="B342" s="120" t="s">
        <v>1896</v>
      </c>
      <c r="C342" s="113"/>
      <c r="D342" s="35">
        <f>SUM(F342,H342,J342,L342)</f>
        <v>1.3434599999999999</v>
      </c>
      <c r="E342" s="35">
        <f>SUM(G342,I342,K342,M342)</f>
        <v>1.1951290000000001</v>
      </c>
      <c r="F342" s="35"/>
      <c r="G342" s="35"/>
      <c r="H342" s="35">
        <v>0.873</v>
      </c>
      <c r="I342" s="35">
        <v>0.873</v>
      </c>
      <c r="J342" s="35">
        <v>0.32246000000000002</v>
      </c>
      <c r="K342" s="35">
        <v>0.322129</v>
      </c>
      <c r="L342" s="35">
        <v>0.14799999999999999</v>
      </c>
      <c r="M342" s="35"/>
      <c r="N342" s="35">
        <f>E342</f>
        <v>1.1951290000000001</v>
      </c>
      <c r="O342" s="35">
        <f>K342</f>
        <v>0.322129</v>
      </c>
      <c r="P342" s="117"/>
      <c r="Q342" s="117"/>
      <c r="R342" s="35">
        <f t="shared" si="103"/>
        <v>0.14833099999999977</v>
      </c>
      <c r="S342" s="35">
        <f t="shared" si="104"/>
        <v>-3.309999999999147E-4</v>
      </c>
      <c r="T342" s="34">
        <f>E342/(F342+H342+J342)-100%</f>
        <v>-2.7688086594268579E-4</v>
      </c>
      <c r="U342" s="117"/>
      <c r="V342" s="117"/>
      <c r="W342" s="116"/>
    </row>
    <row r="343" spans="1:42" ht="25.5" customHeight="1">
      <c r="A343" s="119"/>
      <c r="B343" s="118" t="s">
        <v>1895</v>
      </c>
      <c r="C343" s="113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117"/>
      <c r="Q343" s="117"/>
      <c r="R343" s="35">
        <f t="shared" si="103"/>
        <v>0</v>
      </c>
      <c r="S343" s="35">
        <f t="shared" si="104"/>
        <v>0</v>
      </c>
      <c r="T343" s="34"/>
      <c r="U343" s="117"/>
      <c r="V343" s="117"/>
      <c r="W343" s="116"/>
    </row>
    <row r="344" spans="1:42" ht="27" customHeight="1">
      <c r="A344" s="119" t="s">
        <v>1139</v>
      </c>
      <c r="B344" s="120" t="s">
        <v>1894</v>
      </c>
      <c r="C344" s="113"/>
      <c r="D344" s="35">
        <f>SUM(F344,H344,J344,L344)</f>
        <v>7.5999999999999998E-2</v>
      </c>
      <c r="E344" s="35">
        <f>SUM(G344,I344,K344,M344)</f>
        <v>7.5999999999999998E-2</v>
      </c>
      <c r="F344" s="35"/>
      <c r="G344" s="35"/>
      <c r="H344" s="35">
        <v>7.5999999999999998E-2</v>
      </c>
      <c r="I344" s="35">
        <v>7.5999999999999998E-2</v>
      </c>
      <c r="J344" s="35"/>
      <c r="K344" s="35"/>
      <c r="L344" s="35"/>
      <c r="M344" s="35"/>
      <c r="N344" s="35">
        <f>E344</f>
        <v>7.5999999999999998E-2</v>
      </c>
      <c r="O344" s="35">
        <f>K344</f>
        <v>0</v>
      </c>
      <c r="P344" s="117"/>
      <c r="Q344" s="117"/>
      <c r="R344" s="35">
        <f t="shared" si="103"/>
        <v>0</v>
      </c>
      <c r="S344" s="35">
        <f t="shared" si="104"/>
        <v>0</v>
      </c>
      <c r="T344" s="34">
        <f>E344/(F344+H344+J344)-100%</f>
        <v>0</v>
      </c>
      <c r="U344" s="117"/>
      <c r="V344" s="117"/>
      <c r="W344" s="116"/>
    </row>
    <row r="345" spans="1:42" ht="42" customHeight="1">
      <c r="A345" s="119" t="s">
        <v>1137</v>
      </c>
      <c r="B345" s="137" t="s">
        <v>1893</v>
      </c>
      <c r="C345" s="113"/>
      <c r="D345" s="35"/>
      <c r="E345" s="35">
        <f>SUM(G345,I345,K345,M345)</f>
        <v>0.1419</v>
      </c>
      <c r="F345" s="35"/>
      <c r="G345" s="35"/>
      <c r="H345" s="35"/>
      <c r="I345" s="35"/>
      <c r="J345" s="35"/>
      <c r="K345" s="35">
        <v>0.1419</v>
      </c>
      <c r="L345" s="35"/>
      <c r="M345" s="35"/>
      <c r="N345" s="35"/>
      <c r="O345" s="35"/>
      <c r="P345" s="117"/>
      <c r="Q345" s="117"/>
      <c r="R345" s="35">
        <f t="shared" si="103"/>
        <v>-0.1419</v>
      </c>
      <c r="S345" s="35">
        <f t="shared" si="104"/>
        <v>0.1419</v>
      </c>
      <c r="T345" s="34"/>
      <c r="U345" s="117"/>
      <c r="V345" s="117"/>
      <c r="W345" s="116"/>
    </row>
    <row r="346" spans="1:42">
      <c r="A346" s="119"/>
      <c r="B346" s="118" t="s">
        <v>1655</v>
      </c>
      <c r="C346" s="113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117"/>
      <c r="Q346" s="117"/>
      <c r="R346" s="35">
        <f t="shared" si="103"/>
        <v>0</v>
      </c>
      <c r="S346" s="35">
        <f t="shared" si="104"/>
        <v>0</v>
      </c>
      <c r="T346" s="34"/>
      <c r="U346" s="117"/>
      <c r="V346" s="117"/>
      <c r="W346" s="116"/>
    </row>
    <row r="347" spans="1:42" ht="31.2">
      <c r="A347" s="128" t="s">
        <v>1135</v>
      </c>
      <c r="B347" s="120" t="s">
        <v>1892</v>
      </c>
      <c r="C347" s="113"/>
      <c r="D347" s="35">
        <f t="shared" ref="D347:E349" si="108">SUM(F347,H347,J347,L347)</f>
        <v>0.23699999999999999</v>
      </c>
      <c r="E347" s="35">
        <f t="shared" si="108"/>
        <v>0.23699999999999999</v>
      </c>
      <c r="F347" s="35"/>
      <c r="G347" s="35"/>
      <c r="H347" s="35">
        <v>0.23699999999999999</v>
      </c>
      <c r="I347" s="35">
        <v>0.23699999999999999</v>
      </c>
      <c r="J347" s="35"/>
      <c r="K347" s="35"/>
      <c r="L347" s="35"/>
      <c r="M347" s="35"/>
      <c r="N347" s="35">
        <f>E347</f>
        <v>0.23699999999999999</v>
      </c>
      <c r="O347" s="35">
        <f>K347</f>
        <v>0</v>
      </c>
      <c r="P347" s="117"/>
      <c r="Q347" s="117"/>
      <c r="R347" s="35">
        <f t="shared" si="103"/>
        <v>0</v>
      </c>
      <c r="S347" s="35">
        <f t="shared" si="104"/>
        <v>0</v>
      </c>
      <c r="T347" s="34">
        <f>E347/(F347+H347+J347)-100%</f>
        <v>0</v>
      </c>
      <c r="U347" s="117"/>
      <c r="V347" s="117"/>
      <c r="W347" s="116"/>
    </row>
    <row r="348" spans="1:42" ht="31.2">
      <c r="A348" s="119" t="s">
        <v>1133</v>
      </c>
      <c r="B348" s="120" t="s">
        <v>1805</v>
      </c>
      <c r="C348" s="113"/>
      <c r="D348" s="35">
        <f t="shared" si="108"/>
        <v>2.988</v>
      </c>
      <c r="E348" s="35">
        <f t="shared" si="108"/>
        <v>2.988</v>
      </c>
      <c r="F348" s="35"/>
      <c r="G348" s="35"/>
      <c r="H348" s="35">
        <v>2.988</v>
      </c>
      <c r="I348" s="35">
        <v>2.988</v>
      </c>
      <c r="J348" s="35"/>
      <c r="K348" s="35"/>
      <c r="L348" s="35"/>
      <c r="M348" s="35"/>
      <c r="N348" s="35">
        <f>E348</f>
        <v>2.988</v>
      </c>
      <c r="O348" s="35">
        <f>K348</f>
        <v>0</v>
      </c>
      <c r="P348" s="117"/>
      <c r="Q348" s="117"/>
      <c r="R348" s="35">
        <f t="shared" si="103"/>
        <v>0</v>
      </c>
      <c r="S348" s="35">
        <f t="shared" si="104"/>
        <v>0</v>
      </c>
      <c r="T348" s="34">
        <f>E348/(F348+H348+J348)-100%</f>
        <v>0</v>
      </c>
      <c r="U348" s="117"/>
      <c r="V348" s="117"/>
      <c r="W348" s="116"/>
    </row>
    <row r="349" spans="1:42" ht="31.2">
      <c r="A349" s="119" t="s">
        <v>1131</v>
      </c>
      <c r="B349" s="120" t="s">
        <v>1802</v>
      </c>
      <c r="C349" s="113"/>
      <c r="D349" s="35">
        <f t="shared" si="108"/>
        <v>2.2699989999999999</v>
      </c>
      <c r="E349" s="35">
        <f t="shared" si="108"/>
        <v>2.2699989999999999</v>
      </c>
      <c r="F349" s="35">
        <v>2.2699989999999999</v>
      </c>
      <c r="G349" s="35">
        <v>2.2699989999999999</v>
      </c>
      <c r="H349" s="35"/>
      <c r="I349" s="35"/>
      <c r="J349" s="35"/>
      <c r="K349" s="35"/>
      <c r="L349" s="35"/>
      <c r="M349" s="35"/>
      <c r="N349" s="35">
        <f>E349</f>
        <v>2.2699989999999999</v>
      </c>
      <c r="O349" s="35">
        <f>K349</f>
        <v>0</v>
      </c>
      <c r="P349" s="117"/>
      <c r="Q349" s="117"/>
      <c r="R349" s="35">
        <f t="shared" si="103"/>
        <v>0</v>
      </c>
      <c r="S349" s="35">
        <f t="shared" si="104"/>
        <v>0</v>
      </c>
      <c r="T349" s="34">
        <f>E349/(F349+H349+J349)-100%</f>
        <v>0</v>
      </c>
      <c r="U349" s="117"/>
      <c r="V349" s="117"/>
      <c r="W349" s="116"/>
    </row>
    <row r="350" spans="1:42">
      <c r="A350" s="119"/>
      <c r="B350" s="118" t="s">
        <v>522</v>
      </c>
      <c r="C350" s="113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117"/>
      <c r="Q350" s="117"/>
      <c r="R350" s="35">
        <f t="shared" si="103"/>
        <v>0</v>
      </c>
      <c r="S350" s="35">
        <f t="shared" si="104"/>
        <v>0</v>
      </c>
      <c r="T350" s="34"/>
      <c r="U350" s="117"/>
      <c r="V350" s="117"/>
      <c r="W350" s="116"/>
    </row>
    <row r="351" spans="1:42">
      <c r="A351" s="119" t="s">
        <v>1129</v>
      </c>
      <c r="B351" s="120" t="s">
        <v>1891</v>
      </c>
      <c r="C351" s="113"/>
      <c r="D351" s="35">
        <f>SUM(F351,H351,J351,L351)</f>
        <v>9.7199999999999995E-2</v>
      </c>
      <c r="E351" s="35">
        <f>SUM(G351,I351,K351,M351)</f>
        <v>9.7199999999999995E-2</v>
      </c>
      <c r="F351" s="35">
        <v>9.7199999999999995E-2</v>
      </c>
      <c r="G351" s="35">
        <v>9.7199999999999995E-2</v>
      </c>
      <c r="H351" s="35"/>
      <c r="I351" s="35"/>
      <c r="J351" s="35"/>
      <c r="K351" s="35"/>
      <c r="L351" s="35"/>
      <c r="M351" s="35"/>
      <c r="N351" s="35">
        <f t="shared" ref="N351:N361" si="109">E351</f>
        <v>9.7199999999999995E-2</v>
      </c>
      <c r="O351" s="35">
        <f t="shared" ref="O351:O361" si="110">K351</f>
        <v>0</v>
      </c>
      <c r="P351" s="117"/>
      <c r="Q351" s="117"/>
      <c r="R351" s="35">
        <f t="shared" si="103"/>
        <v>0</v>
      </c>
      <c r="S351" s="35">
        <f t="shared" si="104"/>
        <v>0</v>
      </c>
      <c r="T351" s="34">
        <f>E351/(F351+H351+J351)-100%</f>
        <v>0</v>
      </c>
      <c r="U351" s="117"/>
      <c r="V351" s="117"/>
      <c r="W351" s="116"/>
    </row>
    <row r="352" spans="1:42">
      <c r="A352" s="119" t="s">
        <v>1127</v>
      </c>
      <c r="B352" s="118" t="s">
        <v>523</v>
      </c>
      <c r="C352" s="113"/>
      <c r="D352" s="35">
        <f>SUM(F352,H352,J352,L352)</f>
        <v>0.28745999999999999</v>
      </c>
      <c r="E352" s="35">
        <f>SUM(G352,I352,K352,M352)</f>
        <v>0.28745999999999999</v>
      </c>
      <c r="F352" s="35">
        <v>0.28745999999999999</v>
      </c>
      <c r="G352" s="35">
        <v>0.28745999999999999</v>
      </c>
      <c r="H352" s="35"/>
      <c r="I352" s="35"/>
      <c r="J352" s="35"/>
      <c r="K352" s="35"/>
      <c r="L352" s="35"/>
      <c r="M352" s="35"/>
      <c r="N352" s="35">
        <f t="shared" si="109"/>
        <v>0.28745999999999999</v>
      </c>
      <c r="O352" s="35">
        <f t="shared" si="110"/>
        <v>0</v>
      </c>
      <c r="P352" s="117"/>
      <c r="Q352" s="117"/>
      <c r="R352" s="35">
        <f t="shared" si="103"/>
        <v>0</v>
      </c>
      <c r="S352" s="35">
        <f t="shared" si="104"/>
        <v>0</v>
      </c>
      <c r="T352" s="34">
        <f>E352/(F352+H352+J352)-100%</f>
        <v>0</v>
      </c>
      <c r="U352" s="117"/>
      <c r="V352" s="117"/>
      <c r="W352" s="116"/>
    </row>
    <row r="353" spans="1:42" s="121" customFormat="1">
      <c r="A353" s="127" t="s">
        <v>504</v>
      </c>
      <c r="B353" s="123" t="s">
        <v>1119</v>
      </c>
      <c r="C353" s="126"/>
      <c r="D353" s="126">
        <f>SUM(D355:D358,D359:D361,D363:D365,D367:D369,D371:D374,D376,D378:D381,D383:D387,D389:D391,D393,D395,D397,D402:D413,D415:D417,D419:D420,D422)</f>
        <v>139.90658810404506</v>
      </c>
      <c r="E353" s="126">
        <f t="shared" ref="E353:M353" si="111">SUM(E355:E422)</f>
        <v>81.275133140199998</v>
      </c>
      <c r="F353" s="126">
        <f t="shared" si="111"/>
        <v>18.87875393700001</v>
      </c>
      <c r="G353" s="126">
        <f t="shared" si="111"/>
        <v>18.923569387000008</v>
      </c>
      <c r="H353" s="126">
        <f t="shared" si="111"/>
        <v>26.460890375599988</v>
      </c>
      <c r="I353" s="126">
        <f t="shared" si="111"/>
        <v>26.416371015599985</v>
      </c>
      <c r="J353" s="126">
        <f t="shared" si="111"/>
        <v>29.800715630000003</v>
      </c>
      <c r="K353" s="126">
        <f t="shared" si="111"/>
        <v>35.935192737599991</v>
      </c>
      <c r="L353" s="126">
        <f t="shared" si="111"/>
        <v>64.766228161445056</v>
      </c>
      <c r="M353" s="126">
        <f t="shared" si="111"/>
        <v>0</v>
      </c>
      <c r="N353" s="125">
        <f t="shared" si="109"/>
        <v>81.275133140199998</v>
      </c>
      <c r="O353" s="125">
        <f t="shared" si="110"/>
        <v>35.935192737599991</v>
      </c>
      <c r="P353" s="123"/>
      <c r="Q353" s="123"/>
      <c r="R353" s="125">
        <f t="shared" si="103"/>
        <v>58.631454963845059</v>
      </c>
      <c r="S353" s="125">
        <f t="shared" si="104"/>
        <v>6.1347731975999942</v>
      </c>
      <c r="T353" s="124">
        <f>E353/(F353+H353+J353)-100%</f>
        <v>8.1644181665969873E-2</v>
      </c>
      <c r="U353" s="123"/>
      <c r="V353" s="123"/>
      <c r="W353" s="122"/>
    </row>
    <row r="354" spans="1:42">
      <c r="A354" s="119"/>
      <c r="B354" s="118" t="s">
        <v>524</v>
      </c>
      <c r="C354" s="113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>
        <f t="shared" si="109"/>
        <v>0</v>
      </c>
      <c r="O354" s="35">
        <f t="shared" si="110"/>
        <v>0</v>
      </c>
      <c r="P354" s="117"/>
      <c r="Q354" s="117"/>
      <c r="R354" s="35">
        <f t="shared" si="103"/>
        <v>0</v>
      </c>
      <c r="S354" s="35">
        <f t="shared" si="104"/>
        <v>0</v>
      </c>
      <c r="T354" s="34"/>
      <c r="U354" s="117"/>
      <c r="V354" s="117"/>
      <c r="W354" s="116"/>
    </row>
    <row r="355" spans="1:42">
      <c r="A355" s="119" t="s">
        <v>1118</v>
      </c>
      <c r="B355" s="120" t="s">
        <v>1890</v>
      </c>
      <c r="C355" s="35"/>
      <c r="D355" s="35">
        <f t="shared" ref="D355:E361" si="112">SUM(F355,H355,J355,L355)</f>
        <v>0.23685300000000001</v>
      </c>
      <c r="E355" s="35">
        <f t="shared" si="112"/>
        <v>0.20306008</v>
      </c>
      <c r="F355" s="35"/>
      <c r="G355" s="35"/>
      <c r="H355" s="35">
        <v>0.19600000000000001</v>
      </c>
      <c r="I355" s="35">
        <v>0.19600000000000001</v>
      </c>
      <c r="J355" s="35">
        <v>8.1530000000000005E-3</v>
      </c>
      <c r="K355" s="35">
        <v>7.0600799999999998E-3</v>
      </c>
      <c r="L355" s="35">
        <v>3.27E-2</v>
      </c>
      <c r="M355" s="35"/>
      <c r="N355" s="35">
        <f t="shared" si="109"/>
        <v>0.20306008</v>
      </c>
      <c r="O355" s="35">
        <f t="shared" si="110"/>
        <v>7.0600799999999998E-3</v>
      </c>
      <c r="P355" s="117"/>
      <c r="Q355" s="117"/>
      <c r="R355" s="35">
        <f t="shared" si="103"/>
        <v>3.3792920000000004E-2</v>
      </c>
      <c r="S355" s="35">
        <f t="shared" si="104"/>
        <v>-1.0929200000000042E-3</v>
      </c>
      <c r="T355" s="34">
        <f t="shared" ref="T355:T360" si="113">E355/(F355+H355+J355)-100%</f>
        <v>-5.3534359034645984E-3</v>
      </c>
      <c r="U355" s="117"/>
      <c r="V355" s="117"/>
      <c r="W355" s="116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>
      <c r="A356" s="119" t="s">
        <v>1116</v>
      </c>
      <c r="B356" s="120" t="s">
        <v>1889</v>
      </c>
      <c r="C356" s="35"/>
      <c r="D356" s="35">
        <f t="shared" si="112"/>
        <v>0.23733798</v>
      </c>
      <c r="E356" s="35">
        <f t="shared" si="112"/>
        <v>0.22639798</v>
      </c>
      <c r="F356" s="35"/>
      <c r="G356" s="35"/>
      <c r="H356" s="35">
        <v>0.20346797999999999</v>
      </c>
      <c r="I356" s="35">
        <v>0.20346797999999999</v>
      </c>
      <c r="J356" s="35">
        <v>1.17E-3</v>
      </c>
      <c r="K356" s="35">
        <v>2.2929999999999999E-2</v>
      </c>
      <c r="L356" s="35">
        <v>3.27E-2</v>
      </c>
      <c r="M356" s="35"/>
      <c r="N356" s="35">
        <f t="shared" si="109"/>
        <v>0.22639798</v>
      </c>
      <c r="O356" s="35">
        <f t="shared" si="110"/>
        <v>2.2929999999999999E-2</v>
      </c>
      <c r="P356" s="117"/>
      <c r="Q356" s="117"/>
      <c r="R356" s="35">
        <f t="shared" si="103"/>
        <v>1.0940000000000005E-2</v>
      </c>
      <c r="S356" s="35">
        <f t="shared" si="104"/>
        <v>2.1760000000000005E-2</v>
      </c>
      <c r="T356" s="34">
        <f t="shared" si="113"/>
        <v>0.10633412233643047</v>
      </c>
      <c r="U356" s="117"/>
      <c r="V356" s="117"/>
      <c r="W356" s="11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>
      <c r="A357" s="119" t="s">
        <v>1114</v>
      </c>
      <c r="B357" s="120" t="s">
        <v>1888</v>
      </c>
      <c r="C357" s="35"/>
      <c r="D357" s="35">
        <f t="shared" si="112"/>
        <v>0.28226200000000001</v>
      </c>
      <c r="E357" s="35">
        <f t="shared" si="112"/>
        <v>0.24840139999999999</v>
      </c>
      <c r="F357" s="35"/>
      <c r="G357" s="35"/>
      <c r="H357" s="35">
        <v>0.185</v>
      </c>
      <c r="I357" s="35">
        <v>0.185</v>
      </c>
      <c r="J357" s="35">
        <v>6.4561999999999994E-2</v>
      </c>
      <c r="K357" s="35">
        <v>6.3401399999999997E-2</v>
      </c>
      <c r="L357" s="35">
        <v>3.27E-2</v>
      </c>
      <c r="M357" s="35"/>
      <c r="N357" s="35">
        <f t="shared" si="109"/>
        <v>0.24840139999999999</v>
      </c>
      <c r="O357" s="35">
        <f t="shared" si="110"/>
        <v>6.3401399999999997E-2</v>
      </c>
      <c r="P357" s="117"/>
      <c r="Q357" s="117"/>
      <c r="R357" s="35">
        <f t="shared" si="103"/>
        <v>3.3860600000000018E-2</v>
      </c>
      <c r="S357" s="35">
        <f t="shared" si="104"/>
        <v>-1.1605999999999977E-3</v>
      </c>
      <c r="T357" s="34">
        <f t="shared" si="113"/>
        <v>-4.6505477596749945E-3</v>
      </c>
      <c r="U357" s="117"/>
      <c r="V357" s="117"/>
      <c r="W357" s="116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>
      <c r="A358" s="119" t="s">
        <v>1112</v>
      </c>
      <c r="B358" s="120" t="s">
        <v>1887</v>
      </c>
      <c r="C358" s="35"/>
      <c r="D358" s="35">
        <f t="shared" si="112"/>
        <v>0.85612619999999995</v>
      </c>
      <c r="E358" s="35">
        <f t="shared" si="112"/>
        <v>0.77153797999999996</v>
      </c>
      <c r="F358" s="35"/>
      <c r="G358" s="35"/>
      <c r="H358" s="35">
        <v>0.75805599999999995</v>
      </c>
      <c r="I358" s="35">
        <v>0.75805599999999995</v>
      </c>
      <c r="J358" s="35">
        <v>1.1701999999999999E-3</v>
      </c>
      <c r="K358" s="35">
        <v>1.3481979999999999E-2</v>
      </c>
      <c r="L358" s="35">
        <v>9.69E-2</v>
      </c>
      <c r="M358" s="35"/>
      <c r="N358" s="35">
        <f t="shared" si="109"/>
        <v>0.77153797999999996</v>
      </c>
      <c r="O358" s="35">
        <f t="shared" si="110"/>
        <v>1.3481979999999999E-2</v>
      </c>
      <c r="P358" s="117"/>
      <c r="Q358" s="117"/>
      <c r="R358" s="35">
        <f t="shared" si="103"/>
        <v>8.4588219999999992E-2</v>
      </c>
      <c r="S358" s="35">
        <f t="shared" si="104"/>
        <v>1.2311780000000005E-2</v>
      </c>
      <c r="T358" s="34">
        <f t="shared" si="113"/>
        <v>1.6216221199953251E-2</v>
      </c>
      <c r="U358" s="117"/>
      <c r="V358" s="117"/>
      <c r="W358" s="116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 ht="62.4">
      <c r="A359" s="119" t="s">
        <v>1110</v>
      </c>
      <c r="B359" s="120" t="s">
        <v>1886</v>
      </c>
      <c r="C359" s="35"/>
      <c r="D359" s="35">
        <f t="shared" si="112"/>
        <v>0.43643700000000002</v>
      </c>
      <c r="E359" s="35">
        <f t="shared" si="112"/>
        <v>0.44407788419999994</v>
      </c>
      <c r="F359" s="35">
        <v>0.43643700000000002</v>
      </c>
      <c r="G359" s="35">
        <v>0.43643700000000002</v>
      </c>
      <c r="H359" s="35"/>
      <c r="I359" s="35"/>
      <c r="J359" s="35"/>
      <c r="K359" s="35">
        <f>(0.37633719*1.18)-G359-I359</f>
        <v>7.64088419999992E-3</v>
      </c>
      <c r="L359" s="35"/>
      <c r="M359" s="35"/>
      <c r="N359" s="35">
        <f t="shared" si="109"/>
        <v>0.44407788419999994</v>
      </c>
      <c r="O359" s="35">
        <f t="shared" si="110"/>
        <v>7.64088419999992E-3</v>
      </c>
      <c r="P359" s="117"/>
      <c r="Q359" s="117"/>
      <c r="R359" s="35">
        <f t="shared" si="103"/>
        <v>-7.64088419999992E-3</v>
      </c>
      <c r="S359" s="35">
        <f t="shared" si="104"/>
        <v>7.64088419999992E-3</v>
      </c>
      <c r="T359" s="34">
        <f t="shared" si="113"/>
        <v>1.7507416190652769E-2</v>
      </c>
      <c r="U359" s="117"/>
      <c r="V359" s="117"/>
      <c r="W359" s="116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 ht="31.2">
      <c r="A360" s="119" t="s">
        <v>1108</v>
      </c>
      <c r="B360" s="120" t="s">
        <v>1885</v>
      </c>
      <c r="C360" s="35"/>
      <c r="D360" s="35">
        <f t="shared" si="112"/>
        <v>2.6351937000000002E-2</v>
      </c>
      <c r="E360" s="35">
        <f t="shared" si="112"/>
        <v>2.6351937000000002E-2</v>
      </c>
      <c r="F360" s="35">
        <v>2.6351937000000002E-2</v>
      </c>
      <c r="G360" s="35">
        <v>2.6351937000000002E-2</v>
      </c>
      <c r="H360" s="35"/>
      <c r="I360" s="35"/>
      <c r="J360" s="35"/>
      <c r="K360" s="35">
        <v>0</v>
      </c>
      <c r="L360" s="35"/>
      <c r="M360" s="35"/>
      <c r="N360" s="35">
        <f t="shared" si="109"/>
        <v>2.6351937000000002E-2</v>
      </c>
      <c r="O360" s="35">
        <f t="shared" si="110"/>
        <v>0</v>
      </c>
      <c r="P360" s="117"/>
      <c r="Q360" s="117"/>
      <c r="R360" s="35">
        <f t="shared" si="103"/>
        <v>0</v>
      </c>
      <c r="S360" s="35">
        <f t="shared" si="104"/>
        <v>0</v>
      </c>
      <c r="T360" s="34">
        <f t="shared" si="113"/>
        <v>0</v>
      </c>
      <c r="U360" s="117"/>
      <c r="V360" s="117"/>
      <c r="W360" s="116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>
      <c r="A361" s="119" t="s">
        <v>1106</v>
      </c>
      <c r="B361" s="120" t="s">
        <v>1884</v>
      </c>
      <c r="C361" s="35"/>
      <c r="D361" s="35">
        <f t="shared" si="112"/>
        <v>1.367</v>
      </c>
      <c r="E361" s="35">
        <f t="shared" si="112"/>
        <v>0.54127000000000003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0.54127000000000003</v>
      </c>
      <c r="L361" s="35">
        <v>1.367</v>
      </c>
      <c r="M361" s="35"/>
      <c r="N361" s="35">
        <f t="shared" si="109"/>
        <v>0.54127000000000003</v>
      </c>
      <c r="O361" s="35">
        <f t="shared" si="110"/>
        <v>0.54127000000000003</v>
      </c>
      <c r="P361" s="117"/>
      <c r="Q361" s="117"/>
      <c r="R361" s="35">
        <f t="shared" ref="R361:R392" si="114">D361-E361</f>
        <v>0.82572999999999996</v>
      </c>
      <c r="S361" s="35">
        <f t="shared" ref="S361:S392" si="115">E361-F361-H361-J361</f>
        <v>0.54127000000000003</v>
      </c>
      <c r="T361" s="34"/>
      <c r="U361" s="117"/>
      <c r="V361" s="117"/>
      <c r="W361" s="116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>
      <c r="A362" s="119"/>
      <c r="B362" s="118" t="s">
        <v>525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117"/>
      <c r="Q362" s="117"/>
      <c r="R362" s="35">
        <f t="shared" si="114"/>
        <v>0</v>
      </c>
      <c r="S362" s="35">
        <f t="shared" si="115"/>
        <v>0</v>
      </c>
      <c r="T362" s="34"/>
      <c r="U362" s="117"/>
      <c r="V362" s="117"/>
      <c r="W362" s="116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>
      <c r="A363" s="119" t="s">
        <v>1106</v>
      </c>
      <c r="B363" s="120" t="s">
        <v>1883</v>
      </c>
      <c r="C363" s="35"/>
      <c r="D363" s="35">
        <f t="shared" ref="D363:E365" si="116">SUM(F363,H363,J363,L363)</f>
        <v>1.2613191614450558</v>
      </c>
      <c r="E363" s="35">
        <f t="shared" si="116"/>
        <v>0</v>
      </c>
      <c r="F363" s="35"/>
      <c r="G363" s="35"/>
      <c r="H363" s="35"/>
      <c r="I363" s="35"/>
      <c r="J363" s="35"/>
      <c r="K363" s="35"/>
      <c r="L363" s="35">
        <v>1.2613191614450558</v>
      </c>
      <c r="M363" s="35"/>
      <c r="N363" s="35">
        <f>E363</f>
        <v>0</v>
      </c>
      <c r="O363" s="35">
        <f>K363</f>
        <v>0</v>
      </c>
      <c r="P363" s="117"/>
      <c r="Q363" s="117"/>
      <c r="R363" s="35">
        <f t="shared" si="114"/>
        <v>1.2613191614450558</v>
      </c>
      <c r="S363" s="35">
        <f t="shared" si="115"/>
        <v>0</v>
      </c>
      <c r="T363" s="34"/>
      <c r="U363" s="117"/>
      <c r="V363" s="117"/>
      <c r="W363" s="116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42" ht="46.8">
      <c r="A364" s="119" t="s">
        <v>1104</v>
      </c>
      <c r="B364" s="120" t="s">
        <v>1882</v>
      </c>
      <c r="C364" s="35"/>
      <c r="D364" s="35">
        <f t="shared" si="116"/>
        <v>0.56000000000000005</v>
      </c>
      <c r="E364" s="35">
        <f t="shared" si="116"/>
        <v>0</v>
      </c>
      <c r="F364" s="35"/>
      <c r="G364" s="35"/>
      <c r="H364" s="35"/>
      <c r="I364" s="35"/>
      <c r="J364" s="35"/>
      <c r="K364" s="35"/>
      <c r="L364" s="35">
        <v>0.56000000000000005</v>
      </c>
      <c r="M364" s="35"/>
      <c r="N364" s="35">
        <f>E364</f>
        <v>0</v>
      </c>
      <c r="O364" s="35">
        <f>K364</f>
        <v>0</v>
      </c>
      <c r="P364" s="117"/>
      <c r="Q364" s="117"/>
      <c r="R364" s="35">
        <f t="shared" si="114"/>
        <v>0.56000000000000005</v>
      </c>
      <c r="S364" s="35">
        <f t="shared" si="115"/>
        <v>0</v>
      </c>
      <c r="T364" s="34"/>
      <c r="U364" s="117"/>
      <c r="V364" s="117"/>
      <c r="W364" s="116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</row>
    <row r="365" spans="1:42" ht="31.2">
      <c r="A365" s="119" t="s">
        <v>1102</v>
      </c>
      <c r="B365" s="120" t="s">
        <v>1881</v>
      </c>
      <c r="C365" s="35"/>
      <c r="D365" s="35">
        <f t="shared" si="116"/>
        <v>0.4</v>
      </c>
      <c r="E365" s="35">
        <f t="shared" si="116"/>
        <v>6.4999999999999997E-3</v>
      </c>
      <c r="F365" s="35"/>
      <c r="G365" s="35"/>
      <c r="H365" s="35"/>
      <c r="I365" s="35"/>
      <c r="J365" s="35"/>
      <c r="K365" s="35">
        <f>0.0065</f>
        <v>6.4999999999999997E-3</v>
      </c>
      <c r="L365" s="35">
        <v>0.4</v>
      </c>
      <c r="M365" s="35"/>
      <c r="N365" s="35">
        <f>E365</f>
        <v>6.4999999999999997E-3</v>
      </c>
      <c r="O365" s="35">
        <f>K365</f>
        <v>6.4999999999999997E-3</v>
      </c>
      <c r="P365" s="117"/>
      <c r="Q365" s="117"/>
      <c r="R365" s="35">
        <f t="shared" si="114"/>
        <v>0.39350000000000002</v>
      </c>
      <c r="S365" s="35">
        <f t="shared" si="115"/>
        <v>6.4999999999999997E-3</v>
      </c>
      <c r="T365" s="34"/>
      <c r="U365" s="117"/>
      <c r="V365" s="117"/>
      <c r="W365" s="116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>
      <c r="A366" s="119"/>
      <c r="B366" s="118" t="s">
        <v>1706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117"/>
      <c r="Q366" s="117"/>
      <c r="R366" s="35">
        <f t="shared" si="114"/>
        <v>0</v>
      </c>
      <c r="S366" s="35">
        <f t="shared" si="115"/>
        <v>0</v>
      </c>
      <c r="T366" s="34"/>
      <c r="U366" s="117"/>
      <c r="V366" s="117"/>
      <c r="W366" s="11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>
      <c r="A367" s="119" t="s">
        <v>1100</v>
      </c>
      <c r="B367" s="120" t="s">
        <v>1880</v>
      </c>
      <c r="C367" s="35"/>
      <c r="D367" s="35">
        <f t="shared" ref="D367:E369" si="117">SUM(F367,H367,J367,L367)</f>
        <v>3.7051729999999998</v>
      </c>
      <c r="E367" s="35">
        <f t="shared" si="117"/>
        <v>3.7051729999999998</v>
      </c>
      <c r="F367" s="35">
        <v>3.7051729999999998</v>
      </c>
      <c r="G367" s="35">
        <v>3.7051729999999998</v>
      </c>
      <c r="H367" s="35"/>
      <c r="I367" s="35"/>
      <c r="J367" s="35"/>
      <c r="K367" s="35"/>
      <c r="L367" s="35"/>
      <c r="M367" s="35"/>
      <c r="N367" s="35">
        <f t="shared" ref="N367:N397" si="118">E367</f>
        <v>3.7051729999999998</v>
      </c>
      <c r="O367" s="35">
        <f t="shared" ref="O367:O397" si="119">K367</f>
        <v>0</v>
      </c>
      <c r="P367" s="117"/>
      <c r="Q367" s="117"/>
      <c r="R367" s="35">
        <f t="shared" si="114"/>
        <v>0</v>
      </c>
      <c r="S367" s="35">
        <f t="shared" si="115"/>
        <v>0</v>
      </c>
      <c r="T367" s="34">
        <f>E367/(F367+H367+J367)-100%</f>
        <v>0</v>
      </c>
      <c r="U367" s="117"/>
      <c r="V367" s="117"/>
      <c r="W367" s="116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>
      <c r="A368" s="119" t="s">
        <v>1098</v>
      </c>
      <c r="B368" s="120" t="s">
        <v>1713</v>
      </c>
      <c r="C368" s="35"/>
      <c r="D368" s="35">
        <f t="shared" si="117"/>
        <v>0.41099999999999998</v>
      </c>
      <c r="E368" s="35">
        <f t="shared" si="117"/>
        <v>0.41099999999999998</v>
      </c>
      <c r="F368" s="35">
        <v>0.41099999999999998</v>
      </c>
      <c r="G368" s="35">
        <v>0.41099999999999998</v>
      </c>
      <c r="H368" s="35"/>
      <c r="I368" s="35"/>
      <c r="J368" s="35"/>
      <c r="K368" s="35"/>
      <c r="L368" s="35"/>
      <c r="M368" s="35"/>
      <c r="N368" s="35">
        <f t="shared" si="118"/>
        <v>0.41099999999999998</v>
      </c>
      <c r="O368" s="35">
        <f t="shared" si="119"/>
        <v>0</v>
      </c>
      <c r="P368" s="117"/>
      <c r="Q368" s="117"/>
      <c r="R368" s="35">
        <f t="shared" si="114"/>
        <v>0</v>
      </c>
      <c r="S368" s="35">
        <f t="shared" si="115"/>
        <v>0</v>
      </c>
      <c r="T368" s="34">
        <f>E368/(F368+H368+J368)-100%</f>
        <v>0</v>
      </c>
      <c r="U368" s="117"/>
      <c r="V368" s="117"/>
      <c r="W368" s="116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>
      <c r="A369" s="119" t="s">
        <v>1094</v>
      </c>
      <c r="B369" s="120" t="s">
        <v>1879</v>
      </c>
      <c r="C369" s="35"/>
      <c r="D369" s="35">
        <f t="shared" si="117"/>
        <v>7.5920000000000001E-2</v>
      </c>
      <c r="E369" s="35">
        <f t="shared" si="117"/>
        <v>7.5920000000000001E-2</v>
      </c>
      <c r="F369" s="35">
        <v>7.5920000000000001E-2</v>
      </c>
      <c r="G369" s="35">
        <v>7.5920000000000001E-2</v>
      </c>
      <c r="H369" s="35"/>
      <c r="I369" s="35"/>
      <c r="J369" s="35"/>
      <c r="K369" s="35"/>
      <c r="L369" s="35"/>
      <c r="M369" s="35"/>
      <c r="N369" s="35">
        <f t="shared" si="118"/>
        <v>7.5920000000000001E-2</v>
      </c>
      <c r="O369" s="35">
        <f t="shared" si="119"/>
        <v>0</v>
      </c>
      <c r="P369" s="117"/>
      <c r="Q369" s="117"/>
      <c r="R369" s="35">
        <f t="shared" si="114"/>
        <v>0</v>
      </c>
      <c r="S369" s="35">
        <f t="shared" si="115"/>
        <v>0</v>
      </c>
      <c r="T369" s="34">
        <f>E369/(F369+H369+J369)-100%</f>
        <v>0</v>
      </c>
      <c r="U369" s="117"/>
      <c r="V369" s="117"/>
      <c r="W369" s="116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>
      <c r="A370" s="119"/>
      <c r="B370" s="118" t="s">
        <v>1841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>
        <f t="shared" si="118"/>
        <v>0</v>
      </c>
      <c r="O370" s="35">
        <f t="shared" si="119"/>
        <v>0</v>
      </c>
      <c r="P370" s="117"/>
      <c r="Q370" s="117"/>
      <c r="R370" s="35">
        <f t="shared" si="114"/>
        <v>0</v>
      </c>
      <c r="S370" s="35">
        <f t="shared" si="115"/>
        <v>0</v>
      </c>
      <c r="T370" s="34"/>
      <c r="U370" s="117"/>
      <c r="V370" s="117"/>
      <c r="W370" s="116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>
      <c r="A371" s="119" t="s">
        <v>1092</v>
      </c>
      <c r="B371" s="120" t="s">
        <v>1878</v>
      </c>
      <c r="C371" s="35"/>
      <c r="D371" s="35">
        <f t="shared" ref="D371:E374" si="120">SUM(F371,H371,J371,L371)</f>
        <v>1.915</v>
      </c>
      <c r="E371" s="35">
        <f t="shared" si="120"/>
        <v>1.915</v>
      </c>
      <c r="F371" s="35">
        <v>1.915</v>
      </c>
      <c r="G371" s="35">
        <v>1.915</v>
      </c>
      <c r="H371" s="35"/>
      <c r="I371" s="35"/>
      <c r="J371" s="35"/>
      <c r="K371" s="35"/>
      <c r="L371" s="35"/>
      <c r="M371" s="35"/>
      <c r="N371" s="35">
        <f t="shared" si="118"/>
        <v>1.915</v>
      </c>
      <c r="O371" s="35">
        <f t="shared" si="119"/>
        <v>0</v>
      </c>
      <c r="P371" s="117"/>
      <c r="Q371" s="117"/>
      <c r="R371" s="35">
        <f t="shared" si="114"/>
        <v>0</v>
      </c>
      <c r="S371" s="35">
        <f t="shared" si="115"/>
        <v>0</v>
      </c>
      <c r="T371" s="34">
        <f>E371/(F371+H371+J371)-100%</f>
        <v>0</v>
      </c>
      <c r="U371" s="117"/>
      <c r="V371" s="117"/>
      <c r="W371" s="116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>
      <c r="A372" s="119" t="s">
        <v>1090</v>
      </c>
      <c r="B372" s="120" t="s">
        <v>1877</v>
      </c>
      <c r="C372" s="35"/>
      <c r="D372" s="35">
        <f t="shared" si="120"/>
        <v>4.8351329999999999</v>
      </c>
      <c r="E372" s="35">
        <f t="shared" si="120"/>
        <v>4.8170999999999999</v>
      </c>
      <c r="F372" s="35"/>
      <c r="G372" s="35"/>
      <c r="H372" s="35"/>
      <c r="I372" s="35"/>
      <c r="J372" s="35">
        <v>4.8351329999999999</v>
      </c>
      <c r="K372" s="35">
        <v>4.8170999999999999</v>
      </c>
      <c r="L372" s="35"/>
      <c r="M372" s="35"/>
      <c r="N372" s="35">
        <f t="shared" si="118"/>
        <v>4.8170999999999999</v>
      </c>
      <c r="O372" s="35">
        <f t="shared" si="119"/>
        <v>4.8170999999999999</v>
      </c>
      <c r="P372" s="117"/>
      <c r="Q372" s="117"/>
      <c r="R372" s="35">
        <f t="shared" si="114"/>
        <v>1.8032999999999966E-2</v>
      </c>
      <c r="S372" s="35">
        <f t="shared" si="115"/>
        <v>-1.8032999999999966E-2</v>
      </c>
      <c r="T372" s="34">
        <f>E372/(F372+H372+J372)-100%</f>
        <v>-3.7295768286002007E-3</v>
      </c>
      <c r="U372" s="117"/>
      <c r="V372" s="117"/>
      <c r="W372" s="116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>
      <c r="A373" s="119" t="s">
        <v>1090</v>
      </c>
      <c r="B373" s="120" t="s">
        <v>1876</v>
      </c>
      <c r="C373" s="35"/>
      <c r="D373" s="35">
        <f t="shared" si="120"/>
        <v>3.78</v>
      </c>
      <c r="E373" s="35">
        <f t="shared" si="120"/>
        <v>3.78</v>
      </c>
      <c r="F373" s="35">
        <v>3.78</v>
      </c>
      <c r="G373" s="35">
        <v>3.78</v>
      </c>
      <c r="H373" s="35"/>
      <c r="I373" s="35"/>
      <c r="J373" s="35"/>
      <c r="K373" s="35"/>
      <c r="L373" s="35"/>
      <c r="M373" s="35"/>
      <c r="N373" s="35">
        <f t="shared" si="118"/>
        <v>3.78</v>
      </c>
      <c r="O373" s="35">
        <f t="shared" si="119"/>
        <v>0</v>
      </c>
      <c r="P373" s="117"/>
      <c r="Q373" s="117"/>
      <c r="R373" s="35">
        <f t="shared" si="114"/>
        <v>0</v>
      </c>
      <c r="S373" s="35">
        <f t="shared" si="115"/>
        <v>0</v>
      </c>
      <c r="T373" s="34">
        <f>E373/(F373+H373+J373)-100%</f>
        <v>0</v>
      </c>
      <c r="U373" s="117"/>
      <c r="V373" s="117"/>
      <c r="W373" s="116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>
      <c r="A374" s="119" t="s">
        <v>1088</v>
      </c>
      <c r="B374" s="120" t="s">
        <v>1875</v>
      </c>
      <c r="C374" s="35"/>
      <c r="D374" s="35">
        <f t="shared" si="120"/>
        <v>4.03</v>
      </c>
      <c r="E374" s="35">
        <f t="shared" si="120"/>
        <v>4.0301</v>
      </c>
      <c r="F374" s="35"/>
      <c r="G374" s="35"/>
      <c r="H374" s="35">
        <v>4.03</v>
      </c>
      <c r="I374" s="35">
        <v>4.0301</v>
      </c>
      <c r="J374" s="35"/>
      <c r="K374" s="35"/>
      <c r="L374" s="35"/>
      <c r="M374" s="35"/>
      <c r="N374" s="35">
        <f t="shared" si="118"/>
        <v>4.0301</v>
      </c>
      <c r="O374" s="35">
        <f t="shared" si="119"/>
        <v>0</v>
      </c>
      <c r="P374" s="117"/>
      <c r="Q374" s="117"/>
      <c r="R374" s="35">
        <f t="shared" si="114"/>
        <v>-9.9999999999766942E-5</v>
      </c>
      <c r="S374" s="35">
        <f t="shared" si="115"/>
        <v>9.9999999999766942E-5</v>
      </c>
      <c r="T374" s="34">
        <f>E374/(F374+H374+J374)-100%</f>
        <v>2.481389578168347E-5</v>
      </c>
      <c r="U374" s="117"/>
      <c r="V374" s="117"/>
      <c r="W374" s="116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>
      <c r="A375" s="119"/>
      <c r="B375" s="118" t="s">
        <v>1874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>
        <f t="shared" si="118"/>
        <v>0</v>
      </c>
      <c r="O375" s="35">
        <f t="shared" si="119"/>
        <v>0</v>
      </c>
      <c r="P375" s="117"/>
      <c r="Q375" s="117"/>
      <c r="R375" s="35">
        <f t="shared" si="114"/>
        <v>0</v>
      </c>
      <c r="S375" s="35">
        <f t="shared" si="115"/>
        <v>0</v>
      </c>
      <c r="T375" s="34"/>
      <c r="U375" s="117"/>
      <c r="V375" s="117"/>
      <c r="W375" s="116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42" ht="31.2">
      <c r="A376" s="119" t="s">
        <v>1086</v>
      </c>
      <c r="B376" s="120" t="s">
        <v>1873</v>
      </c>
      <c r="C376" s="35"/>
      <c r="D376" s="35">
        <f>SUM(F376,H376,J376,L376)</f>
        <v>7.2481783200000001</v>
      </c>
      <c r="E376" s="35">
        <f>SUM(G376,I376,K376,M376)</f>
        <v>7.5269022613999992</v>
      </c>
      <c r="F376" s="35"/>
      <c r="G376" s="35"/>
      <c r="H376" s="35"/>
      <c r="I376" s="35"/>
      <c r="J376" s="35">
        <v>7.2481783200000001</v>
      </c>
      <c r="K376" s="35">
        <f>(6.37873073*1.18)-G376-I376</f>
        <v>7.5269022613999992</v>
      </c>
      <c r="L376" s="35"/>
      <c r="M376" s="35"/>
      <c r="N376" s="35">
        <f t="shared" si="118"/>
        <v>7.5269022613999992</v>
      </c>
      <c r="O376" s="35">
        <f t="shared" si="119"/>
        <v>7.5269022613999992</v>
      </c>
      <c r="P376" s="117"/>
      <c r="Q376" s="117"/>
      <c r="R376" s="35">
        <f t="shared" si="114"/>
        <v>-0.27872394139999912</v>
      </c>
      <c r="S376" s="35">
        <f t="shared" si="115"/>
        <v>0.27872394139999912</v>
      </c>
      <c r="T376" s="34">
        <f>E376/(F376+H376+J376)-100%</f>
        <v>3.8454343849531503E-2</v>
      </c>
      <c r="U376" s="117"/>
      <c r="V376" s="117"/>
      <c r="W376" s="11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</row>
    <row r="377" spans="1:42">
      <c r="A377" s="119"/>
      <c r="B377" s="118" t="s">
        <v>1841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>
        <f t="shared" si="118"/>
        <v>0</v>
      </c>
      <c r="O377" s="35">
        <f t="shared" si="119"/>
        <v>0</v>
      </c>
      <c r="P377" s="117"/>
      <c r="Q377" s="117"/>
      <c r="R377" s="35">
        <f t="shared" si="114"/>
        <v>0</v>
      </c>
      <c r="S377" s="35">
        <f t="shared" si="115"/>
        <v>0</v>
      </c>
      <c r="T377" s="34"/>
      <c r="U377" s="117"/>
      <c r="V377" s="117"/>
      <c r="W377" s="116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>
      <c r="A378" s="119" t="s">
        <v>1084</v>
      </c>
      <c r="B378" s="120" t="s">
        <v>1872</v>
      </c>
      <c r="C378" s="35"/>
      <c r="D378" s="35">
        <f t="shared" ref="D378:E381" si="121">SUM(F378,H378,J378,L378)</f>
        <v>42.114247400000004</v>
      </c>
      <c r="E378" s="35">
        <f t="shared" si="121"/>
        <v>4.0393750000000006</v>
      </c>
      <c r="F378" s="35">
        <v>3.3267999999999999E-2</v>
      </c>
      <c r="G378" s="35">
        <v>3.3267999999999999E-2</v>
      </c>
      <c r="H378" s="35">
        <v>1.6107000000000003E-2</v>
      </c>
      <c r="I378" s="35">
        <v>1.6107000000000003E-2</v>
      </c>
      <c r="J378" s="35">
        <v>1.6626444</v>
      </c>
      <c r="K378" s="35">
        <v>3.99</v>
      </c>
      <c r="L378" s="35">
        <v>40.402228000000001</v>
      </c>
      <c r="M378" s="35"/>
      <c r="N378" s="35">
        <f t="shared" si="118"/>
        <v>4.0393750000000006</v>
      </c>
      <c r="O378" s="35">
        <f t="shared" si="119"/>
        <v>3.99</v>
      </c>
      <c r="P378" s="117"/>
      <c r="Q378" s="117"/>
      <c r="R378" s="35">
        <f t="shared" si="114"/>
        <v>38.074872400000004</v>
      </c>
      <c r="S378" s="35">
        <f t="shared" si="115"/>
        <v>2.3273556000000011</v>
      </c>
      <c r="T378" s="34">
        <f>E378/(F378+H378+J378)-100%</f>
        <v>1.3594212775859904</v>
      </c>
      <c r="U378" s="117"/>
      <c r="V378" s="117"/>
      <c r="W378" s="116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>
      <c r="A379" s="119" t="s">
        <v>1082</v>
      </c>
      <c r="B379" s="120" t="s">
        <v>1871</v>
      </c>
      <c r="C379" s="35"/>
      <c r="D379" s="35">
        <f t="shared" si="121"/>
        <v>2.3656424100000004</v>
      </c>
      <c r="E379" s="35">
        <f t="shared" si="121"/>
        <v>3.0359233519999997</v>
      </c>
      <c r="F379" s="35">
        <v>8.0040000000000007E-3</v>
      </c>
      <c r="G379" s="35">
        <v>8.0040000000000007E-3</v>
      </c>
      <c r="H379" s="35">
        <v>2.4930699999999997E-2</v>
      </c>
      <c r="I379" s="35">
        <v>2.4930699999999997E-2</v>
      </c>
      <c r="J379" s="35">
        <v>2.3327077100000002</v>
      </c>
      <c r="K379" s="35">
        <v>3.0029886519999995</v>
      </c>
      <c r="L379" s="35"/>
      <c r="M379" s="35"/>
      <c r="N379" s="35">
        <f t="shared" si="118"/>
        <v>3.0359233519999997</v>
      </c>
      <c r="O379" s="35">
        <f t="shared" si="119"/>
        <v>3.0029886519999995</v>
      </c>
      <c r="P379" s="117"/>
      <c r="Q379" s="117"/>
      <c r="R379" s="35">
        <f t="shared" si="114"/>
        <v>-0.67028094199999932</v>
      </c>
      <c r="S379" s="35">
        <f t="shared" si="115"/>
        <v>0.67028094199999932</v>
      </c>
      <c r="T379" s="34">
        <f>E379/(F379+H379+J379)-100%</f>
        <v>0.28333992456619805</v>
      </c>
      <c r="U379" s="117"/>
      <c r="V379" s="117"/>
      <c r="W379" s="116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>
      <c r="A380" s="119" t="s">
        <v>1080</v>
      </c>
      <c r="B380" s="120" t="s">
        <v>1870</v>
      </c>
      <c r="C380" s="35"/>
      <c r="D380" s="35">
        <f t="shared" si="121"/>
        <v>11.408466000000001</v>
      </c>
      <c r="E380" s="35">
        <f t="shared" si="121"/>
        <v>11.588101420000001</v>
      </c>
      <c r="F380" s="35">
        <v>6.4999999999999997E-3</v>
      </c>
      <c r="G380" s="35">
        <v>6.4999999999999997E-3</v>
      </c>
      <c r="H380" s="35">
        <v>11.250966</v>
      </c>
      <c r="I380" s="35">
        <v>11.250966</v>
      </c>
      <c r="J380" s="35">
        <v>0.151</v>
      </c>
      <c r="K380" s="35">
        <v>0.33063542000000001</v>
      </c>
      <c r="L380" s="35"/>
      <c r="M380" s="35"/>
      <c r="N380" s="35">
        <f t="shared" si="118"/>
        <v>11.588101420000001</v>
      </c>
      <c r="O380" s="35">
        <f t="shared" si="119"/>
        <v>0.33063542000000001</v>
      </c>
      <c r="P380" s="117"/>
      <c r="Q380" s="117"/>
      <c r="R380" s="35">
        <f t="shared" si="114"/>
        <v>-0.17963542000000032</v>
      </c>
      <c r="S380" s="35">
        <f t="shared" si="115"/>
        <v>0.17963542000000013</v>
      </c>
      <c r="T380" s="34">
        <f>E380/(F380+H380+J380)-100%</f>
        <v>1.5745799654397041E-2</v>
      </c>
      <c r="U380" s="117"/>
      <c r="V380" s="117"/>
      <c r="W380" s="116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>
      <c r="A381" s="119" t="s">
        <v>1078</v>
      </c>
      <c r="B381" s="120" t="s">
        <v>1869</v>
      </c>
      <c r="C381" s="35"/>
      <c r="D381" s="35">
        <f t="shared" si="121"/>
        <v>11.405838000000001</v>
      </c>
      <c r="E381" s="35">
        <f t="shared" si="121"/>
        <v>0.93791124999999997</v>
      </c>
      <c r="F381" s="35">
        <v>6.4999999999999997E-3</v>
      </c>
      <c r="G381" s="35">
        <v>6.4999999999999997E-3</v>
      </c>
      <c r="H381" s="35">
        <v>9.9337999999999996E-2</v>
      </c>
      <c r="I381" s="35">
        <v>9.9337999999999996E-2</v>
      </c>
      <c r="J381" s="35">
        <v>1.5</v>
      </c>
      <c r="K381" s="35">
        <v>0.83207324999999999</v>
      </c>
      <c r="L381" s="35">
        <v>9.8000000000000007</v>
      </c>
      <c r="M381" s="35"/>
      <c r="N381" s="35">
        <f t="shared" si="118"/>
        <v>0.93791124999999997</v>
      </c>
      <c r="O381" s="35">
        <f t="shared" si="119"/>
        <v>0.83207324999999999</v>
      </c>
      <c r="P381" s="117"/>
      <c r="Q381" s="117"/>
      <c r="R381" s="35">
        <f t="shared" si="114"/>
        <v>10.46792675</v>
      </c>
      <c r="S381" s="35">
        <f t="shared" si="115"/>
        <v>-0.66792675000000001</v>
      </c>
      <c r="T381" s="34">
        <f>E381/(F381+H381+J381)-100%</f>
        <v>-0.41593657018952102</v>
      </c>
      <c r="U381" s="117"/>
      <c r="V381" s="117"/>
      <c r="W381" s="116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>
      <c r="A382" s="119"/>
      <c r="B382" s="118" t="s">
        <v>1744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>
        <f t="shared" si="118"/>
        <v>0</v>
      </c>
      <c r="O382" s="35">
        <f t="shared" si="119"/>
        <v>0</v>
      </c>
      <c r="P382" s="117"/>
      <c r="Q382" s="117"/>
      <c r="R382" s="35">
        <f t="shared" si="114"/>
        <v>0</v>
      </c>
      <c r="S382" s="35">
        <f t="shared" si="115"/>
        <v>0</v>
      </c>
      <c r="T382" s="34"/>
      <c r="U382" s="117"/>
      <c r="V382" s="117"/>
      <c r="W382" s="116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42" ht="31.2">
      <c r="A383" s="119" t="s">
        <v>1076</v>
      </c>
      <c r="B383" s="120" t="s">
        <v>1868</v>
      </c>
      <c r="C383" s="35"/>
      <c r="D383" s="35">
        <f t="shared" ref="D383:E387" si="122">SUM(F383,H383,J383,L383)</f>
        <v>0.19020000000000001</v>
      </c>
      <c r="E383" s="35">
        <f t="shared" si="122"/>
        <v>0.19020000000000001</v>
      </c>
      <c r="F383" s="35"/>
      <c r="G383" s="35"/>
      <c r="H383" s="35">
        <v>0.19020000000000001</v>
      </c>
      <c r="I383" s="35">
        <v>0.19020000000000001</v>
      </c>
      <c r="J383" s="35"/>
      <c r="K383" s="35"/>
      <c r="L383" s="35"/>
      <c r="M383" s="35"/>
      <c r="N383" s="35">
        <f t="shared" si="118"/>
        <v>0.19020000000000001</v>
      </c>
      <c r="O383" s="35">
        <f t="shared" si="119"/>
        <v>0</v>
      </c>
      <c r="P383" s="117"/>
      <c r="Q383" s="117"/>
      <c r="R383" s="35">
        <f t="shared" si="114"/>
        <v>0</v>
      </c>
      <c r="S383" s="35">
        <f t="shared" si="115"/>
        <v>0</v>
      </c>
      <c r="T383" s="34">
        <f>E383/(F383+H383+J383)-100%</f>
        <v>0</v>
      </c>
      <c r="U383" s="117"/>
      <c r="V383" s="117"/>
      <c r="W383" s="116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</row>
    <row r="384" spans="1:42" ht="31.2">
      <c r="A384" s="119" t="s">
        <v>1074</v>
      </c>
      <c r="B384" s="120" t="s">
        <v>1867</v>
      </c>
      <c r="C384" s="35"/>
      <c r="D384" s="35">
        <f t="shared" si="122"/>
        <v>8.2811999999999997E-2</v>
      </c>
      <c r="E384" s="35">
        <f t="shared" si="122"/>
        <v>8.2811999999999997E-2</v>
      </c>
      <c r="F384" s="35">
        <v>8.2811999999999997E-2</v>
      </c>
      <c r="G384" s="35">
        <v>8.2811999999999997E-2</v>
      </c>
      <c r="H384" s="35"/>
      <c r="I384" s="35"/>
      <c r="J384" s="35"/>
      <c r="K384" s="35"/>
      <c r="L384" s="35"/>
      <c r="M384" s="35"/>
      <c r="N384" s="35">
        <f t="shared" si="118"/>
        <v>8.2811999999999997E-2</v>
      </c>
      <c r="O384" s="35">
        <f t="shared" si="119"/>
        <v>0</v>
      </c>
      <c r="P384" s="117"/>
      <c r="Q384" s="117"/>
      <c r="R384" s="35">
        <f t="shared" si="114"/>
        <v>0</v>
      </c>
      <c r="S384" s="35">
        <f t="shared" si="115"/>
        <v>0</v>
      </c>
      <c r="T384" s="34">
        <f>E384/(F384+H384+J384)-100%</f>
        <v>0</v>
      </c>
      <c r="U384" s="117"/>
      <c r="V384" s="117"/>
      <c r="W384" s="116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 ht="31.2">
      <c r="A385" s="119" t="s">
        <v>1072</v>
      </c>
      <c r="B385" s="120" t="s">
        <v>1866</v>
      </c>
      <c r="C385" s="35"/>
      <c r="D385" s="35">
        <f t="shared" si="122"/>
        <v>0.281999</v>
      </c>
      <c r="E385" s="35">
        <f t="shared" si="122"/>
        <v>0.281999</v>
      </c>
      <c r="F385" s="35">
        <v>0.281999</v>
      </c>
      <c r="G385" s="35">
        <v>0.281999</v>
      </c>
      <c r="H385" s="35"/>
      <c r="I385" s="35"/>
      <c r="J385" s="35"/>
      <c r="K385" s="35"/>
      <c r="L385" s="35"/>
      <c r="M385" s="35"/>
      <c r="N385" s="35">
        <f t="shared" si="118"/>
        <v>0.281999</v>
      </c>
      <c r="O385" s="35">
        <f t="shared" si="119"/>
        <v>0</v>
      </c>
      <c r="P385" s="117"/>
      <c r="Q385" s="117"/>
      <c r="R385" s="35">
        <f t="shared" si="114"/>
        <v>0</v>
      </c>
      <c r="S385" s="35">
        <f t="shared" si="115"/>
        <v>0</v>
      </c>
      <c r="T385" s="34">
        <f>E385/(F385+H385+J385)-100%</f>
        <v>0</v>
      </c>
      <c r="U385" s="117"/>
      <c r="V385" s="117"/>
      <c r="W385" s="116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 ht="31.2">
      <c r="A386" s="119" t="s">
        <v>1070</v>
      </c>
      <c r="B386" s="120" t="s">
        <v>1865</v>
      </c>
      <c r="C386" s="35"/>
      <c r="D386" s="35">
        <f t="shared" si="122"/>
        <v>0.18898880000000001</v>
      </c>
      <c r="E386" s="35">
        <f t="shared" si="122"/>
        <v>0.18898880000000001</v>
      </c>
      <c r="F386" s="35"/>
      <c r="G386" s="35"/>
      <c r="H386" s="35">
        <v>0.18898880000000001</v>
      </c>
      <c r="I386" s="35">
        <v>0.18898880000000001</v>
      </c>
      <c r="J386" s="35"/>
      <c r="K386" s="35"/>
      <c r="L386" s="35"/>
      <c r="M386" s="35"/>
      <c r="N386" s="35">
        <f t="shared" si="118"/>
        <v>0.18898880000000001</v>
      </c>
      <c r="O386" s="35">
        <f t="shared" si="119"/>
        <v>0</v>
      </c>
      <c r="P386" s="117"/>
      <c r="Q386" s="117"/>
      <c r="R386" s="35">
        <f t="shared" si="114"/>
        <v>0</v>
      </c>
      <c r="S386" s="35">
        <f t="shared" si="115"/>
        <v>0</v>
      </c>
      <c r="T386" s="34">
        <f>E386/(F386+H386+J386)-100%</f>
        <v>0</v>
      </c>
      <c r="U386" s="117"/>
      <c r="V386" s="117"/>
      <c r="W386" s="11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</row>
    <row r="387" spans="1:42">
      <c r="A387" s="119" t="s">
        <v>1068</v>
      </c>
      <c r="B387" s="120" t="s">
        <v>1864</v>
      </c>
      <c r="C387" s="35"/>
      <c r="D387" s="35">
        <f t="shared" si="122"/>
        <v>0.16500000000000001</v>
      </c>
      <c r="E387" s="35">
        <f t="shared" si="122"/>
        <v>7.7663999999999997E-2</v>
      </c>
      <c r="F387" s="35">
        <v>0</v>
      </c>
      <c r="G387" s="35">
        <v>0</v>
      </c>
      <c r="H387" s="35">
        <v>0</v>
      </c>
      <c r="I387" s="35">
        <v>0</v>
      </c>
      <c r="J387" s="35">
        <v>0.16500000000000001</v>
      </c>
      <c r="K387" s="35">
        <v>7.7663999999999997E-2</v>
      </c>
      <c r="L387" s="35"/>
      <c r="M387" s="35"/>
      <c r="N387" s="35">
        <f t="shared" si="118"/>
        <v>7.7663999999999997E-2</v>
      </c>
      <c r="O387" s="35">
        <f t="shared" si="119"/>
        <v>7.7663999999999997E-2</v>
      </c>
      <c r="P387" s="117"/>
      <c r="Q387" s="117"/>
      <c r="R387" s="35">
        <f t="shared" si="114"/>
        <v>8.7336000000000011E-2</v>
      </c>
      <c r="S387" s="35">
        <f t="shared" si="115"/>
        <v>-8.7336000000000011E-2</v>
      </c>
      <c r="T387" s="34">
        <f>E387/(F387+H387+J387)-100%</f>
        <v>-0.52930909090909095</v>
      </c>
      <c r="U387" s="117"/>
      <c r="V387" s="117"/>
      <c r="W387" s="116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42">
      <c r="A388" s="119"/>
      <c r="B388" s="118" t="s">
        <v>1657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>
        <f t="shared" si="118"/>
        <v>0</v>
      </c>
      <c r="O388" s="35">
        <f t="shared" si="119"/>
        <v>0</v>
      </c>
      <c r="P388" s="117"/>
      <c r="Q388" s="117"/>
      <c r="R388" s="35">
        <f t="shared" si="114"/>
        <v>0</v>
      </c>
      <c r="S388" s="35">
        <f t="shared" si="115"/>
        <v>0</v>
      </c>
      <c r="T388" s="34"/>
      <c r="U388" s="117"/>
      <c r="V388" s="117"/>
      <c r="W388" s="116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</row>
    <row r="389" spans="1:42">
      <c r="A389" s="119" t="s">
        <v>1068</v>
      </c>
      <c r="B389" s="120" t="s">
        <v>1655</v>
      </c>
      <c r="C389" s="35"/>
      <c r="D389" s="35">
        <f t="shared" ref="D389:E391" si="123">SUM(F389,H389,J389,L389)</f>
        <v>0.20899999999999999</v>
      </c>
      <c r="E389" s="35">
        <f t="shared" si="123"/>
        <v>0.20949999999999999</v>
      </c>
      <c r="F389" s="35"/>
      <c r="G389" s="35"/>
      <c r="H389" s="35">
        <v>0.20899999999999999</v>
      </c>
      <c r="I389" s="35">
        <v>0.20949999999999999</v>
      </c>
      <c r="J389" s="35"/>
      <c r="K389" s="35"/>
      <c r="L389" s="35"/>
      <c r="M389" s="35"/>
      <c r="N389" s="35">
        <f t="shared" si="118"/>
        <v>0.20949999999999999</v>
      </c>
      <c r="O389" s="35">
        <f t="shared" si="119"/>
        <v>0</v>
      </c>
      <c r="P389" s="117"/>
      <c r="Q389" s="117"/>
      <c r="R389" s="35">
        <f t="shared" si="114"/>
        <v>-5.0000000000000044E-4</v>
      </c>
      <c r="S389" s="35">
        <f t="shared" si="115"/>
        <v>5.0000000000000044E-4</v>
      </c>
      <c r="T389" s="34">
        <f>E389/(F389+H389+J389)-100%</f>
        <v>2.3923444976077235E-3</v>
      </c>
      <c r="U389" s="117"/>
      <c r="V389" s="117"/>
      <c r="W389" s="116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 ht="31.2">
      <c r="A390" s="119" t="s">
        <v>1066</v>
      </c>
      <c r="B390" s="120" t="s">
        <v>1863</v>
      </c>
      <c r="C390" s="35"/>
      <c r="D390" s="35">
        <f t="shared" si="123"/>
        <v>7.9000000000000001E-2</v>
      </c>
      <c r="E390" s="35">
        <f t="shared" si="123"/>
        <v>0</v>
      </c>
      <c r="F390" s="35"/>
      <c r="G390" s="35"/>
      <c r="H390" s="35"/>
      <c r="I390" s="35"/>
      <c r="J390" s="35">
        <v>7.9000000000000001E-2</v>
      </c>
      <c r="K390" s="35"/>
      <c r="L390" s="35"/>
      <c r="M390" s="35"/>
      <c r="N390" s="35">
        <f t="shared" si="118"/>
        <v>0</v>
      </c>
      <c r="O390" s="35">
        <f t="shared" si="119"/>
        <v>0</v>
      </c>
      <c r="P390" s="117"/>
      <c r="Q390" s="117"/>
      <c r="R390" s="35">
        <f t="shared" si="114"/>
        <v>7.9000000000000001E-2</v>
      </c>
      <c r="S390" s="35">
        <f t="shared" si="115"/>
        <v>-7.9000000000000001E-2</v>
      </c>
      <c r="T390" s="34">
        <f>E390/(F390+H390+J390)-100%</f>
        <v>-1</v>
      </c>
      <c r="U390" s="117"/>
      <c r="V390" s="117"/>
      <c r="W390" s="116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>
      <c r="A391" s="119" t="s">
        <v>1064</v>
      </c>
      <c r="B391" s="120" t="s">
        <v>1862</v>
      </c>
      <c r="C391" s="35"/>
      <c r="D391" s="35">
        <f t="shared" si="123"/>
        <v>0.17899999999999999</v>
      </c>
      <c r="E391" s="35">
        <f t="shared" si="123"/>
        <v>0.17910000000000001</v>
      </c>
      <c r="F391" s="35"/>
      <c r="G391" s="35"/>
      <c r="H391" s="35"/>
      <c r="I391" s="35"/>
      <c r="J391" s="35">
        <v>0.17899999999999999</v>
      </c>
      <c r="K391" s="35">
        <v>0.17910000000000001</v>
      </c>
      <c r="L391" s="35"/>
      <c r="M391" s="35"/>
      <c r="N391" s="35">
        <f t="shared" si="118"/>
        <v>0.17910000000000001</v>
      </c>
      <c r="O391" s="35">
        <f t="shared" si="119"/>
        <v>0.17910000000000001</v>
      </c>
      <c r="P391" s="117"/>
      <c r="Q391" s="117"/>
      <c r="R391" s="35">
        <f t="shared" si="114"/>
        <v>-1.0000000000001674E-4</v>
      </c>
      <c r="S391" s="35">
        <f t="shared" si="115"/>
        <v>1.0000000000001674E-4</v>
      </c>
      <c r="T391" s="34">
        <f>E391/(F391+H391+J391)-100%</f>
        <v>5.5865921787723316E-4</v>
      </c>
      <c r="U391" s="117"/>
      <c r="V391" s="117"/>
      <c r="W391" s="116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>
      <c r="A392" s="119"/>
      <c r="B392" s="118" t="s">
        <v>1825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>
        <f t="shared" si="118"/>
        <v>0</v>
      </c>
      <c r="O392" s="35">
        <f t="shared" si="119"/>
        <v>0</v>
      </c>
      <c r="P392" s="117"/>
      <c r="Q392" s="117"/>
      <c r="R392" s="35">
        <f t="shared" si="114"/>
        <v>0</v>
      </c>
      <c r="S392" s="35">
        <f t="shared" si="115"/>
        <v>0</v>
      </c>
      <c r="T392" s="34"/>
      <c r="U392" s="117"/>
      <c r="V392" s="117"/>
      <c r="W392" s="116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 ht="46.8">
      <c r="A393" s="119" t="s">
        <v>1062</v>
      </c>
      <c r="B393" s="120" t="s">
        <v>1861</v>
      </c>
      <c r="C393" s="35"/>
      <c r="D393" s="35">
        <f>SUM(F393,H393,J393,L393)</f>
        <v>0.298375</v>
      </c>
      <c r="E393" s="35">
        <f>SUM(G393,I393,K393,M393)</f>
        <v>0.113787</v>
      </c>
      <c r="F393" s="35"/>
      <c r="G393" s="35"/>
      <c r="H393" s="35">
        <v>0.113787</v>
      </c>
      <c r="I393" s="35">
        <v>0.113787</v>
      </c>
      <c r="J393" s="35"/>
      <c r="K393" s="35"/>
      <c r="L393" s="35">
        <v>0.184588</v>
      </c>
      <c r="M393" s="35"/>
      <c r="N393" s="35">
        <f t="shared" si="118"/>
        <v>0.113787</v>
      </c>
      <c r="O393" s="35">
        <f t="shared" si="119"/>
        <v>0</v>
      </c>
      <c r="P393" s="117"/>
      <c r="Q393" s="117"/>
      <c r="R393" s="35">
        <f t="shared" ref="R393:R413" si="124">D393-E393</f>
        <v>0.184588</v>
      </c>
      <c r="S393" s="35">
        <f t="shared" ref="S393:S413" si="125">E393-F393-H393-J393</f>
        <v>0</v>
      </c>
      <c r="T393" s="34">
        <f>E393/(F393+H393+J393)-100%</f>
        <v>0</v>
      </c>
      <c r="U393" s="117"/>
      <c r="V393" s="117"/>
      <c r="W393" s="116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>
      <c r="A394" s="119"/>
      <c r="B394" s="118" t="s">
        <v>1650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>
        <f t="shared" si="118"/>
        <v>0</v>
      </c>
      <c r="O394" s="35">
        <f t="shared" si="119"/>
        <v>0</v>
      </c>
      <c r="P394" s="117"/>
      <c r="Q394" s="117"/>
      <c r="R394" s="35">
        <f t="shared" si="124"/>
        <v>0</v>
      </c>
      <c r="S394" s="35">
        <f t="shared" si="125"/>
        <v>0</v>
      </c>
      <c r="T394" s="34"/>
      <c r="U394" s="117"/>
      <c r="V394" s="117"/>
      <c r="W394" s="116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>
      <c r="A395" s="119" t="s">
        <v>1060</v>
      </c>
      <c r="B395" s="120" t="s">
        <v>1860</v>
      </c>
      <c r="C395" s="35"/>
      <c r="D395" s="35">
        <f>SUM(F395,H395,J395,L395)</f>
        <v>0.50898599999999994</v>
      </c>
      <c r="E395" s="35">
        <f>SUM(G395,I395,K395,M395)</f>
        <v>0.25562956000000003</v>
      </c>
      <c r="F395" s="35"/>
      <c r="G395" s="35"/>
      <c r="H395" s="35">
        <v>0.23949300000000001</v>
      </c>
      <c r="I395" s="35">
        <v>0.23949300000000001</v>
      </c>
      <c r="J395" s="35"/>
      <c r="K395" s="35">
        <v>1.6136560000000001E-2</v>
      </c>
      <c r="L395" s="35">
        <v>0.26949299999999998</v>
      </c>
      <c r="M395" s="35"/>
      <c r="N395" s="35">
        <f t="shared" si="118"/>
        <v>0.25562956000000003</v>
      </c>
      <c r="O395" s="35">
        <f t="shared" si="119"/>
        <v>1.6136560000000001E-2</v>
      </c>
      <c r="P395" s="117"/>
      <c r="Q395" s="117"/>
      <c r="R395" s="35">
        <f t="shared" si="124"/>
        <v>0.25335643999999991</v>
      </c>
      <c r="S395" s="35">
        <f t="shared" si="125"/>
        <v>1.6136560000000022E-2</v>
      </c>
      <c r="T395" s="34">
        <f>E395/(F395+H395+J395)-100%</f>
        <v>6.7378002697364936E-2</v>
      </c>
      <c r="U395" s="117"/>
      <c r="V395" s="117"/>
      <c r="W395" s="116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>
      <c r="A396" s="119"/>
      <c r="B396" s="118" t="s">
        <v>520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>
        <f t="shared" si="118"/>
        <v>0</v>
      </c>
      <c r="O396" s="35">
        <f t="shared" si="119"/>
        <v>0</v>
      </c>
      <c r="P396" s="117"/>
      <c r="Q396" s="117"/>
      <c r="R396" s="35">
        <f t="shared" si="124"/>
        <v>0</v>
      </c>
      <c r="S396" s="35">
        <f t="shared" si="125"/>
        <v>0</v>
      </c>
      <c r="T396" s="34"/>
      <c r="U396" s="117"/>
      <c r="V396" s="117"/>
      <c r="W396" s="11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 ht="31.2">
      <c r="A397" s="119" t="s">
        <v>1058</v>
      </c>
      <c r="B397" s="120" t="s">
        <v>499</v>
      </c>
      <c r="C397" s="35"/>
      <c r="D397" s="35">
        <f>SUM(F397,H397,J397,L397)</f>
        <v>10.2072</v>
      </c>
      <c r="E397" s="35">
        <f>SUM(G397,I397,K397,M397)</f>
        <v>6.54976</v>
      </c>
      <c r="F397" s="35">
        <v>9.4532000000000005E-2</v>
      </c>
      <c r="G397" s="35">
        <v>9.4532000000000005E-2</v>
      </c>
      <c r="H397" s="35">
        <v>2.5626679999999999</v>
      </c>
      <c r="I397" s="35">
        <v>2.5626679999999999</v>
      </c>
      <c r="J397" s="35">
        <v>4.8</v>
      </c>
      <c r="K397" s="35">
        <v>3.89256</v>
      </c>
      <c r="L397" s="35">
        <v>2.75</v>
      </c>
      <c r="M397" s="35"/>
      <c r="N397" s="35">
        <f t="shared" si="118"/>
        <v>6.54976</v>
      </c>
      <c r="O397" s="35">
        <f t="shared" si="119"/>
        <v>3.89256</v>
      </c>
      <c r="P397" s="117"/>
      <c r="Q397" s="117"/>
      <c r="R397" s="35">
        <f t="shared" si="124"/>
        <v>3.6574400000000002</v>
      </c>
      <c r="S397" s="35">
        <f t="shared" si="125"/>
        <v>-0.9074399999999998</v>
      </c>
      <c r="T397" s="34">
        <f>E397/(F397+H397+J397)-100%</f>
        <v>-0.121686423858821</v>
      </c>
      <c r="U397" s="117"/>
      <c r="V397" s="117"/>
      <c r="W397" s="116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>
      <c r="A398" s="119"/>
      <c r="B398" s="118" t="s">
        <v>1859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117"/>
      <c r="Q398" s="117"/>
      <c r="R398" s="35">
        <f t="shared" si="124"/>
        <v>0</v>
      </c>
      <c r="S398" s="35">
        <f t="shared" si="125"/>
        <v>0</v>
      </c>
      <c r="T398" s="34"/>
      <c r="U398" s="117"/>
      <c r="V398" s="117"/>
      <c r="W398" s="116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 ht="28.8">
      <c r="A399" s="119"/>
      <c r="B399" s="53" t="s">
        <v>1858</v>
      </c>
      <c r="C399" s="136"/>
      <c r="D399" s="35"/>
      <c r="E399" s="35">
        <f>SUM(G399,I399,K399,M399)</f>
        <v>0.24680796999999999</v>
      </c>
      <c r="F399" s="35"/>
      <c r="G399" s="35"/>
      <c r="H399" s="35"/>
      <c r="I399" s="35"/>
      <c r="J399" s="35"/>
      <c r="K399" s="136">
        <v>0.24680796999999999</v>
      </c>
      <c r="L399" s="35"/>
      <c r="M399" s="35"/>
      <c r="N399" s="35"/>
      <c r="O399" s="35"/>
      <c r="P399" s="117"/>
      <c r="Q399" s="117"/>
      <c r="R399" s="35">
        <f t="shared" si="124"/>
        <v>-0.24680796999999999</v>
      </c>
      <c r="S399" s="35">
        <f t="shared" si="125"/>
        <v>0.24680796999999999</v>
      </c>
      <c r="T399" s="34"/>
      <c r="U399" s="117"/>
      <c r="V399" s="117"/>
      <c r="W399" s="116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 ht="28.8">
      <c r="A400" s="119"/>
      <c r="B400" s="53" t="s">
        <v>1857</v>
      </c>
      <c r="C400" s="136"/>
      <c r="D400" s="35"/>
      <c r="E400" s="35">
        <f>SUM(G400,I400,K400,M400)</f>
        <v>0.26002399999999998</v>
      </c>
      <c r="F400" s="35"/>
      <c r="G400" s="35"/>
      <c r="H400" s="35"/>
      <c r="I400" s="35"/>
      <c r="J400" s="35"/>
      <c r="K400" s="136">
        <v>0.26002399999999998</v>
      </c>
      <c r="L400" s="35"/>
      <c r="M400" s="35"/>
      <c r="N400" s="35"/>
      <c r="O400" s="35"/>
      <c r="P400" s="117"/>
      <c r="Q400" s="117"/>
      <c r="R400" s="35">
        <f t="shared" si="124"/>
        <v>-0.26002399999999998</v>
      </c>
      <c r="S400" s="35">
        <f t="shared" si="125"/>
        <v>0.26002399999999998</v>
      </c>
      <c r="T400" s="34"/>
      <c r="U400" s="117"/>
      <c r="V400" s="117"/>
      <c r="W400" s="116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>
      <c r="A401" s="119"/>
      <c r="B401" s="118" t="s">
        <v>1708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>
        <f t="shared" ref="N401:N413" si="126">E401</f>
        <v>0</v>
      </c>
      <c r="O401" s="35">
        <f t="shared" ref="O401:O413" si="127">K401</f>
        <v>0</v>
      </c>
      <c r="P401" s="117"/>
      <c r="Q401" s="117"/>
      <c r="R401" s="35">
        <f t="shared" si="124"/>
        <v>0</v>
      </c>
      <c r="S401" s="35">
        <f t="shared" si="125"/>
        <v>0</v>
      </c>
      <c r="T401" s="34"/>
      <c r="U401" s="117"/>
      <c r="V401" s="117"/>
      <c r="W401" s="116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 ht="62.4">
      <c r="A402" s="119" t="s">
        <v>1056</v>
      </c>
      <c r="B402" s="120" t="s">
        <v>1856</v>
      </c>
      <c r="C402" s="35"/>
      <c r="D402" s="35">
        <f t="shared" ref="D402:D413" si="128">SUM(F402,H402,J402,L402)</f>
        <v>0.80649999999999999</v>
      </c>
      <c r="E402" s="35">
        <f t="shared" ref="E402:E413" si="129">SUM(G402,I402,K402,M402)</f>
        <v>6.4999999999999997E-3</v>
      </c>
      <c r="F402" s="35">
        <v>6.4999999999999997E-3</v>
      </c>
      <c r="G402" s="35">
        <v>6.4999999999999997E-3</v>
      </c>
      <c r="H402" s="35"/>
      <c r="I402" s="35"/>
      <c r="J402" s="35">
        <v>0.8</v>
      </c>
      <c r="K402" s="35"/>
      <c r="L402" s="35"/>
      <c r="M402" s="35"/>
      <c r="N402" s="35">
        <f t="shared" si="126"/>
        <v>6.4999999999999997E-3</v>
      </c>
      <c r="O402" s="35">
        <f t="shared" si="127"/>
        <v>0</v>
      </c>
      <c r="P402" s="117"/>
      <c r="Q402" s="117"/>
      <c r="R402" s="35">
        <f t="shared" si="124"/>
        <v>0.8</v>
      </c>
      <c r="S402" s="35">
        <f t="shared" si="125"/>
        <v>-0.8</v>
      </c>
      <c r="T402" s="34">
        <f t="shared" ref="T402:T413" si="130">E402/(F402+H402+J402)-100%</f>
        <v>-0.99194048357098574</v>
      </c>
      <c r="U402" s="117"/>
      <c r="V402" s="117"/>
      <c r="W402" s="116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 ht="46.8">
      <c r="A403" s="119" t="s">
        <v>1054</v>
      </c>
      <c r="B403" s="120" t="s">
        <v>1855</v>
      </c>
      <c r="C403" s="35"/>
      <c r="D403" s="35">
        <f t="shared" si="128"/>
        <v>2.1834249999999997</v>
      </c>
      <c r="E403" s="35">
        <f t="shared" si="129"/>
        <v>2.1521831000000002</v>
      </c>
      <c r="F403" s="35"/>
      <c r="G403" s="35"/>
      <c r="H403" s="35">
        <v>1.5627</v>
      </c>
      <c r="I403" s="35">
        <v>1.5627</v>
      </c>
      <c r="J403" s="35">
        <v>0.62072499999999997</v>
      </c>
      <c r="K403" s="35">
        <v>0.58948310000000004</v>
      </c>
      <c r="L403" s="35"/>
      <c r="M403" s="35"/>
      <c r="N403" s="35">
        <f t="shared" si="126"/>
        <v>2.1521831000000002</v>
      </c>
      <c r="O403" s="35">
        <f t="shared" si="127"/>
        <v>0.58948310000000004</v>
      </c>
      <c r="P403" s="117"/>
      <c r="Q403" s="117"/>
      <c r="R403" s="35">
        <f t="shared" si="124"/>
        <v>3.124189999999949E-2</v>
      </c>
      <c r="S403" s="35">
        <f t="shared" si="125"/>
        <v>-3.1241899999999712E-2</v>
      </c>
      <c r="T403" s="34">
        <f t="shared" si="130"/>
        <v>-1.4308666430035144E-2</v>
      </c>
      <c r="U403" s="117"/>
      <c r="V403" s="117"/>
      <c r="W403" s="116"/>
    </row>
    <row r="404" spans="1:42">
      <c r="A404" s="119" t="s">
        <v>1052</v>
      </c>
      <c r="B404" s="120" t="s">
        <v>1854</v>
      </c>
      <c r="C404" s="35"/>
      <c r="D404" s="35">
        <f t="shared" si="128"/>
        <v>5.3234980000000001E-2</v>
      </c>
      <c r="E404" s="35">
        <f t="shared" si="129"/>
        <v>5.3234980000000001E-2</v>
      </c>
      <c r="F404" s="35">
        <v>3.5734978400000006E-2</v>
      </c>
      <c r="G404" s="35">
        <v>3.5734978400000006E-2</v>
      </c>
      <c r="H404" s="35">
        <v>1.7500001599999995E-2</v>
      </c>
      <c r="I404" s="35">
        <v>1.7500001599999995E-2</v>
      </c>
      <c r="J404" s="35"/>
      <c r="K404" s="35"/>
      <c r="L404" s="35"/>
      <c r="M404" s="35"/>
      <c r="N404" s="35">
        <f t="shared" si="126"/>
        <v>5.3234980000000001E-2</v>
      </c>
      <c r="O404" s="35">
        <f t="shared" si="127"/>
        <v>0</v>
      </c>
      <c r="P404" s="117"/>
      <c r="Q404" s="117"/>
      <c r="R404" s="35">
        <f t="shared" si="124"/>
        <v>0</v>
      </c>
      <c r="S404" s="35">
        <f t="shared" si="125"/>
        <v>0</v>
      </c>
      <c r="T404" s="34">
        <f t="shared" si="130"/>
        <v>0</v>
      </c>
      <c r="U404" s="117"/>
      <c r="V404" s="117"/>
      <c r="W404" s="116"/>
    </row>
    <row r="405" spans="1:42">
      <c r="A405" s="119" t="s">
        <v>1050</v>
      </c>
      <c r="B405" s="120" t="s">
        <v>1853</v>
      </c>
      <c r="C405" s="35"/>
      <c r="D405" s="35">
        <f t="shared" si="128"/>
        <v>5.4176785199999994E-2</v>
      </c>
      <c r="E405" s="35">
        <f t="shared" si="129"/>
        <v>5.4176785199999994E-2</v>
      </c>
      <c r="F405" s="35">
        <v>3.6618338199999996E-2</v>
      </c>
      <c r="G405" s="35">
        <v>3.6618338199999996E-2</v>
      </c>
      <c r="H405" s="35">
        <v>1.7558447000000001E-2</v>
      </c>
      <c r="I405" s="35">
        <v>1.7558447000000001E-2</v>
      </c>
      <c r="J405" s="35"/>
      <c r="K405" s="35"/>
      <c r="L405" s="35"/>
      <c r="M405" s="35"/>
      <c r="N405" s="35">
        <f t="shared" si="126"/>
        <v>5.4176785199999994E-2</v>
      </c>
      <c r="O405" s="35">
        <f t="shared" si="127"/>
        <v>0</v>
      </c>
      <c r="P405" s="117"/>
      <c r="Q405" s="117"/>
      <c r="R405" s="35">
        <f t="shared" si="124"/>
        <v>0</v>
      </c>
      <c r="S405" s="35">
        <f t="shared" si="125"/>
        <v>-3.4694469519536142E-18</v>
      </c>
      <c r="T405" s="34">
        <f t="shared" si="130"/>
        <v>0</v>
      </c>
      <c r="U405" s="117"/>
      <c r="V405" s="117"/>
      <c r="W405" s="116"/>
    </row>
    <row r="406" spans="1:42">
      <c r="A406" s="119" t="s">
        <v>1048</v>
      </c>
      <c r="B406" s="120" t="s">
        <v>1852</v>
      </c>
      <c r="C406" s="35"/>
      <c r="D406" s="35">
        <f t="shared" si="128"/>
        <v>5.3234980000000001E-2</v>
      </c>
      <c r="E406" s="35">
        <f t="shared" si="129"/>
        <v>5.3234980000000001E-2</v>
      </c>
      <c r="F406" s="35">
        <v>3.5676532999999996E-2</v>
      </c>
      <c r="G406" s="35">
        <v>3.5676532999999996E-2</v>
      </c>
      <c r="H406" s="35">
        <v>1.7558447000000001E-2</v>
      </c>
      <c r="I406" s="35">
        <v>1.7558447000000001E-2</v>
      </c>
      <c r="J406" s="35"/>
      <c r="K406" s="35"/>
      <c r="L406" s="35"/>
      <c r="M406" s="35"/>
      <c r="N406" s="35">
        <f t="shared" si="126"/>
        <v>5.3234980000000001E-2</v>
      </c>
      <c r="O406" s="35">
        <f t="shared" si="127"/>
        <v>0</v>
      </c>
      <c r="P406" s="117"/>
      <c r="Q406" s="117"/>
      <c r="R406" s="35">
        <f t="shared" si="124"/>
        <v>0</v>
      </c>
      <c r="S406" s="35">
        <f t="shared" si="125"/>
        <v>3.4694469519536142E-18</v>
      </c>
      <c r="T406" s="34">
        <f t="shared" si="130"/>
        <v>0</v>
      </c>
      <c r="U406" s="117"/>
      <c r="V406" s="117"/>
      <c r="W406" s="116"/>
    </row>
    <row r="407" spans="1:42">
      <c r="A407" s="119" t="s">
        <v>1046</v>
      </c>
      <c r="B407" s="120" t="s">
        <v>1851</v>
      </c>
      <c r="C407" s="35"/>
      <c r="D407" s="35">
        <f t="shared" si="128"/>
        <v>4.3999999999999997E-2</v>
      </c>
      <c r="E407" s="35">
        <f t="shared" si="129"/>
        <v>2.4E-2</v>
      </c>
      <c r="F407" s="35">
        <v>6.4999999999999997E-3</v>
      </c>
      <c r="G407" s="35">
        <v>6.4999999999999997E-3</v>
      </c>
      <c r="H407" s="35">
        <v>1.7500000000000002E-2</v>
      </c>
      <c r="I407" s="35">
        <v>1.7500000000000002E-2</v>
      </c>
      <c r="J407" s="35"/>
      <c r="K407" s="35"/>
      <c r="L407" s="35">
        <v>0.02</v>
      </c>
      <c r="M407" s="35"/>
      <c r="N407" s="35">
        <f t="shared" si="126"/>
        <v>2.4E-2</v>
      </c>
      <c r="O407" s="35">
        <f t="shared" si="127"/>
        <v>0</v>
      </c>
      <c r="P407" s="117"/>
      <c r="Q407" s="117"/>
      <c r="R407" s="35">
        <f t="shared" si="124"/>
        <v>1.9999999999999997E-2</v>
      </c>
      <c r="S407" s="35">
        <f t="shared" si="125"/>
        <v>0</v>
      </c>
      <c r="T407" s="34">
        <f t="shared" si="130"/>
        <v>0</v>
      </c>
      <c r="U407" s="117"/>
      <c r="V407" s="117"/>
      <c r="W407" s="116"/>
    </row>
    <row r="408" spans="1:42">
      <c r="A408" s="119" t="s">
        <v>1044</v>
      </c>
      <c r="B408" s="120" t="s">
        <v>1850</v>
      </c>
      <c r="C408" s="35"/>
      <c r="D408" s="35">
        <f t="shared" si="128"/>
        <v>4.3999999999999997E-2</v>
      </c>
      <c r="E408" s="35">
        <f t="shared" si="129"/>
        <v>2.4E-2</v>
      </c>
      <c r="F408" s="35">
        <v>6.4999999999999997E-3</v>
      </c>
      <c r="G408" s="35">
        <v>6.4999999999999997E-3</v>
      </c>
      <c r="H408" s="35">
        <v>1.7500000000000002E-2</v>
      </c>
      <c r="I408" s="35">
        <v>1.7500000000000002E-2</v>
      </c>
      <c r="J408" s="35"/>
      <c r="K408" s="35"/>
      <c r="L408" s="35">
        <v>0.02</v>
      </c>
      <c r="M408" s="35"/>
      <c r="N408" s="35">
        <f t="shared" si="126"/>
        <v>2.4E-2</v>
      </c>
      <c r="O408" s="35">
        <f t="shared" si="127"/>
        <v>0</v>
      </c>
      <c r="P408" s="117"/>
      <c r="Q408" s="117"/>
      <c r="R408" s="35">
        <f t="shared" si="124"/>
        <v>1.9999999999999997E-2</v>
      </c>
      <c r="S408" s="35">
        <f t="shared" si="125"/>
        <v>0</v>
      </c>
      <c r="T408" s="34">
        <f t="shared" si="130"/>
        <v>0</v>
      </c>
      <c r="U408" s="117"/>
      <c r="V408" s="117"/>
      <c r="W408" s="116"/>
    </row>
    <row r="409" spans="1:42">
      <c r="A409" s="119" t="s">
        <v>1042</v>
      </c>
      <c r="B409" s="120" t="s">
        <v>1849</v>
      </c>
      <c r="C409" s="35"/>
      <c r="D409" s="35">
        <f t="shared" si="128"/>
        <v>5.1499999999999997E-2</v>
      </c>
      <c r="E409" s="35">
        <f t="shared" si="129"/>
        <v>6.4999999999999997E-3</v>
      </c>
      <c r="F409" s="35">
        <v>6.4999999999999997E-3</v>
      </c>
      <c r="G409" s="35">
        <v>6.4999999999999997E-3</v>
      </c>
      <c r="H409" s="35"/>
      <c r="I409" s="35"/>
      <c r="J409" s="35">
        <v>4.4999999999999998E-2</v>
      </c>
      <c r="K409" s="35"/>
      <c r="L409" s="35"/>
      <c r="M409" s="35"/>
      <c r="N409" s="35">
        <f t="shared" si="126"/>
        <v>6.4999999999999997E-3</v>
      </c>
      <c r="O409" s="35">
        <f t="shared" si="127"/>
        <v>0</v>
      </c>
      <c r="P409" s="117"/>
      <c r="Q409" s="117"/>
      <c r="R409" s="35">
        <f t="shared" si="124"/>
        <v>4.4999999999999998E-2</v>
      </c>
      <c r="S409" s="35">
        <f t="shared" si="125"/>
        <v>-4.4999999999999998E-2</v>
      </c>
      <c r="T409" s="34">
        <f t="shared" si="130"/>
        <v>-0.87378640776699035</v>
      </c>
      <c r="U409" s="117"/>
      <c r="V409" s="117"/>
      <c r="W409" s="116"/>
    </row>
    <row r="410" spans="1:42">
      <c r="A410" s="119" t="s">
        <v>1040</v>
      </c>
      <c r="B410" s="120" t="s">
        <v>1848</v>
      </c>
      <c r="C410" s="35"/>
      <c r="D410" s="35">
        <f t="shared" si="128"/>
        <v>4.3999999999999997E-2</v>
      </c>
      <c r="E410" s="35">
        <f t="shared" si="129"/>
        <v>2.4E-2</v>
      </c>
      <c r="F410" s="35">
        <v>6.4999999999999997E-3</v>
      </c>
      <c r="G410" s="35">
        <v>6.4999999999999997E-3</v>
      </c>
      <c r="H410" s="35">
        <v>1.7500000000000002E-2</v>
      </c>
      <c r="I410" s="35">
        <v>1.7500000000000002E-2</v>
      </c>
      <c r="J410" s="35"/>
      <c r="K410" s="35"/>
      <c r="L410" s="35">
        <v>0.02</v>
      </c>
      <c r="M410" s="35"/>
      <c r="N410" s="35">
        <f t="shared" si="126"/>
        <v>2.4E-2</v>
      </c>
      <c r="O410" s="35">
        <f t="shared" si="127"/>
        <v>0</v>
      </c>
      <c r="P410" s="117"/>
      <c r="Q410" s="117"/>
      <c r="R410" s="35">
        <f t="shared" si="124"/>
        <v>1.9999999999999997E-2</v>
      </c>
      <c r="S410" s="35">
        <f t="shared" si="125"/>
        <v>0</v>
      </c>
      <c r="T410" s="34">
        <f t="shared" si="130"/>
        <v>0</v>
      </c>
      <c r="U410" s="117"/>
      <c r="V410" s="117"/>
      <c r="W410" s="116"/>
    </row>
    <row r="411" spans="1:42">
      <c r="A411" s="119" t="s">
        <v>1038</v>
      </c>
      <c r="B411" s="120" t="s">
        <v>1847</v>
      </c>
      <c r="C411" s="35"/>
      <c r="D411" s="35">
        <f t="shared" si="128"/>
        <v>5.5914000000000005E-2</v>
      </c>
      <c r="E411" s="35">
        <f t="shared" si="129"/>
        <v>3.5914000000000001E-2</v>
      </c>
      <c r="F411" s="35">
        <v>3.5914000000000001E-2</v>
      </c>
      <c r="G411" s="35">
        <v>3.5914000000000001E-2</v>
      </c>
      <c r="H411" s="35"/>
      <c r="I411" s="35"/>
      <c r="J411" s="35"/>
      <c r="K411" s="35"/>
      <c r="L411" s="35">
        <v>0.02</v>
      </c>
      <c r="M411" s="35"/>
      <c r="N411" s="35">
        <f t="shared" si="126"/>
        <v>3.5914000000000001E-2</v>
      </c>
      <c r="O411" s="35">
        <f t="shared" si="127"/>
        <v>0</v>
      </c>
      <c r="P411" s="117"/>
      <c r="Q411" s="117"/>
      <c r="R411" s="35">
        <f t="shared" si="124"/>
        <v>2.0000000000000004E-2</v>
      </c>
      <c r="S411" s="35">
        <f t="shared" si="125"/>
        <v>0</v>
      </c>
      <c r="T411" s="34">
        <f t="shared" si="130"/>
        <v>0</v>
      </c>
      <c r="U411" s="117"/>
      <c r="V411" s="117"/>
      <c r="W411" s="116"/>
    </row>
    <row r="412" spans="1:42" s="4" customFormat="1">
      <c r="A412" s="119" t="s">
        <v>1036</v>
      </c>
      <c r="B412" s="120" t="s">
        <v>1846</v>
      </c>
      <c r="C412" s="35"/>
      <c r="D412" s="35">
        <f t="shared" si="128"/>
        <v>3.6798358999999996E-2</v>
      </c>
      <c r="E412" s="35">
        <f t="shared" si="129"/>
        <v>3.6798358999999996E-2</v>
      </c>
      <c r="F412" s="35">
        <v>3.6798358999999996E-2</v>
      </c>
      <c r="G412" s="35">
        <v>3.6798358999999996E-2</v>
      </c>
      <c r="H412" s="35"/>
      <c r="I412" s="35"/>
      <c r="J412" s="35"/>
      <c r="K412" s="35"/>
      <c r="L412" s="35"/>
      <c r="M412" s="35"/>
      <c r="N412" s="35">
        <f t="shared" si="126"/>
        <v>3.6798358999999996E-2</v>
      </c>
      <c r="O412" s="35">
        <f t="shared" si="127"/>
        <v>0</v>
      </c>
      <c r="P412" s="117"/>
      <c r="Q412" s="117"/>
      <c r="R412" s="35">
        <f t="shared" si="124"/>
        <v>0</v>
      </c>
      <c r="S412" s="35">
        <f t="shared" si="125"/>
        <v>0</v>
      </c>
      <c r="T412" s="34">
        <f t="shared" si="130"/>
        <v>0</v>
      </c>
      <c r="U412" s="117"/>
      <c r="V412" s="117"/>
      <c r="W412" s="116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</row>
    <row r="413" spans="1:42">
      <c r="A413" s="119" t="s">
        <v>1034</v>
      </c>
      <c r="B413" s="120" t="s">
        <v>1845</v>
      </c>
      <c r="C413" s="35"/>
      <c r="D413" s="35">
        <f t="shared" si="128"/>
        <v>3.6478791399999995E-2</v>
      </c>
      <c r="E413" s="35">
        <f t="shared" si="129"/>
        <v>3.6478791399999995E-2</v>
      </c>
      <c r="F413" s="35">
        <v>3.6478791399999995E-2</v>
      </c>
      <c r="G413" s="35">
        <v>3.6478791399999995E-2</v>
      </c>
      <c r="H413" s="35"/>
      <c r="I413" s="35"/>
      <c r="J413" s="35"/>
      <c r="K413" s="35"/>
      <c r="L413" s="35"/>
      <c r="M413" s="35"/>
      <c r="N413" s="35">
        <f t="shared" si="126"/>
        <v>3.6478791399999995E-2</v>
      </c>
      <c r="O413" s="35">
        <f t="shared" si="127"/>
        <v>0</v>
      </c>
      <c r="P413" s="117"/>
      <c r="Q413" s="117"/>
      <c r="R413" s="35">
        <f t="shared" si="124"/>
        <v>0</v>
      </c>
      <c r="S413" s="35">
        <f t="shared" si="125"/>
        <v>0</v>
      </c>
      <c r="T413" s="34">
        <f t="shared" si="130"/>
        <v>0</v>
      </c>
      <c r="U413" s="117"/>
      <c r="V413" s="117"/>
      <c r="W413" s="116"/>
    </row>
    <row r="414" spans="1:42">
      <c r="A414" s="119"/>
      <c r="B414" s="118" t="s">
        <v>522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117"/>
      <c r="Q414" s="117"/>
      <c r="R414" s="35"/>
      <c r="S414" s="35"/>
      <c r="T414" s="34"/>
      <c r="U414" s="117"/>
      <c r="V414" s="117"/>
      <c r="W414" s="116"/>
    </row>
    <row r="415" spans="1:42" ht="31.2">
      <c r="A415" s="128" t="s">
        <v>1024</v>
      </c>
      <c r="B415" s="120" t="s">
        <v>1844</v>
      </c>
      <c r="C415" s="35"/>
      <c r="D415" s="35">
        <f t="shared" ref="D415:E417" si="131">SUM(F415,H415,J415,L415)</f>
        <v>8.9999760000000002</v>
      </c>
      <c r="E415" s="35">
        <f t="shared" si="131"/>
        <v>9.7381589999999996</v>
      </c>
      <c r="F415" s="35">
        <v>5.5405360000000003</v>
      </c>
      <c r="G415" s="35">
        <v>5.5405360000000003</v>
      </c>
      <c r="H415" s="35">
        <v>1.758464</v>
      </c>
      <c r="I415" s="35">
        <v>1.758464</v>
      </c>
      <c r="J415" s="35">
        <v>0.48497600000000002</v>
      </c>
      <c r="K415" s="35">
        <v>2.4391590000000001</v>
      </c>
      <c r="L415" s="35">
        <v>1.216</v>
      </c>
      <c r="M415" s="35"/>
      <c r="N415" s="35">
        <f t="shared" ref="N415:N423" si="132">E415</f>
        <v>9.7381589999999996</v>
      </c>
      <c r="O415" s="35">
        <f t="shared" ref="O415:O423" si="133">K415</f>
        <v>2.4391590000000001</v>
      </c>
      <c r="P415" s="117"/>
      <c r="Q415" s="117"/>
      <c r="R415" s="35">
        <f t="shared" ref="R415:R478" si="134">D415-E415</f>
        <v>-0.73818299999999937</v>
      </c>
      <c r="S415" s="35">
        <f t="shared" ref="S415:S478" si="135">E415-F415-H415-J415</f>
        <v>1.9541829999999991</v>
      </c>
      <c r="T415" s="34">
        <f>E415/(F415+H415+J415)-100%</f>
        <v>0.25105203304840606</v>
      </c>
      <c r="U415" s="117"/>
      <c r="V415" s="117"/>
      <c r="W415" s="116"/>
    </row>
    <row r="416" spans="1:42" ht="31.2">
      <c r="A416" s="128" t="s">
        <v>1022</v>
      </c>
      <c r="B416" s="120" t="s">
        <v>1843</v>
      </c>
      <c r="C416" s="35"/>
      <c r="D416" s="35">
        <f t="shared" si="131"/>
        <v>1.6</v>
      </c>
      <c r="E416" s="35">
        <f t="shared" si="131"/>
        <v>0.37236669999999999</v>
      </c>
      <c r="F416" s="35"/>
      <c r="G416" s="35"/>
      <c r="H416" s="35"/>
      <c r="I416" s="35"/>
      <c r="J416" s="35">
        <v>0.8</v>
      </c>
      <c r="K416" s="35">
        <v>0.37236669999999999</v>
      </c>
      <c r="L416" s="35">
        <v>0.8</v>
      </c>
      <c r="M416" s="35"/>
      <c r="N416" s="35">
        <f t="shared" si="132"/>
        <v>0.37236669999999999</v>
      </c>
      <c r="O416" s="35">
        <f t="shared" si="133"/>
        <v>0.37236669999999999</v>
      </c>
      <c r="P416" s="117"/>
      <c r="Q416" s="117"/>
      <c r="R416" s="35">
        <f t="shared" si="134"/>
        <v>1.2276333000000001</v>
      </c>
      <c r="S416" s="35">
        <f t="shared" si="135"/>
        <v>-0.42763330000000005</v>
      </c>
      <c r="T416" s="34">
        <f>E416/(F416+H416+J416)-100%</f>
        <v>-0.53454162500000002</v>
      </c>
      <c r="U416" s="117"/>
      <c r="V416" s="117"/>
      <c r="W416" s="116"/>
    </row>
    <row r="417" spans="1:42" ht="31.2">
      <c r="A417" s="128" t="s">
        <v>1020</v>
      </c>
      <c r="B417" s="120" t="s">
        <v>1842</v>
      </c>
      <c r="C417" s="35"/>
      <c r="D417" s="35">
        <f t="shared" si="131"/>
        <v>4.3600069999999995</v>
      </c>
      <c r="E417" s="35">
        <f t="shared" si="131"/>
        <v>4.6222249999999994</v>
      </c>
      <c r="F417" s="35"/>
      <c r="G417" s="35"/>
      <c r="H417" s="35">
        <v>0.14540700000000001</v>
      </c>
      <c r="I417" s="35">
        <v>0.14540700000000001</v>
      </c>
      <c r="J417" s="35">
        <v>2</v>
      </c>
      <c r="K417" s="35">
        <v>4.4768179999999997</v>
      </c>
      <c r="L417" s="35">
        <v>2.2145999999999999</v>
      </c>
      <c r="M417" s="35"/>
      <c r="N417" s="35">
        <f t="shared" si="132"/>
        <v>4.6222249999999994</v>
      </c>
      <c r="O417" s="35">
        <f t="shared" si="133"/>
        <v>4.4768179999999997</v>
      </c>
      <c r="P417" s="117"/>
      <c r="Q417" s="117"/>
      <c r="R417" s="35">
        <f t="shared" si="134"/>
        <v>-0.26221799999999984</v>
      </c>
      <c r="S417" s="35">
        <f t="shared" si="135"/>
        <v>2.4768179999999997</v>
      </c>
      <c r="T417" s="34">
        <f>E417/(F417+H417+J417)-100%</f>
        <v>1.1544746521289428</v>
      </c>
      <c r="U417" s="117"/>
      <c r="V417" s="117"/>
      <c r="W417" s="116"/>
    </row>
    <row r="418" spans="1:42">
      <c r="A418" s="128"/>
      <c r="B418" s="118" t="s">
        <v>1841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>
        <f t="shared" si="132"/>
        <v>0</v>
      </c>
      <c r="O418" s="35">
        <f t="shared" si="133"/>
        <v>0</v>
      </c>
      <c r="P418" s="117"/>
      <c r="Q418" s="117"/>
      <c r="R418" s="35">
        <f t="shared" si="134"/>
        <v>0</v>
      </c>
      <c r="S418" s="35">
        <f t="shared" si="135"/>
        <v>0</v>
      </c>
      <c r="T418" s="34"/>
      <c r="U418" s="117"/>
      <c r="V418" s="117"/>
      <c r="W418" s="116"/>
    </row>
    <row r="419" spans="1:42">
      <c r="A419" s="128" t="s">
        <v>1018</v>
      </c>
      <c r="B419" s="120" t="s">
        <v>1840</v>
      </c>
      <c r="C419" s="35"/>
      <c r="D419" s="35">
        <f>SUM(F419,H419,J419,L419)</f>
        <v>5.1890000000000001</v>
      </c>
      <c r="E419" s="35">
        <f>SUM(G419,I419,K419,M419)</f>
        <v>2.11437783</v>
      </c>
      <c r="F419" s="35">
        <v>0.27600000000000002</v>
      </c>
      <c r="G419" s="35">
        <v>0.27600000000000002</v>
      </c>
      <c r="H419" s="35"/>
      <c r="I419" s="35"/>
      <c r="J419" s="35">
        <v>2</v>
      </c>
      <c r="K419" s="35">
        <v>1.83837783</v>
      </c>
      <c r="L419" s="35">
        <v>2.9129999999999998</v>
      </c>
      <c r="M419" s="35"/>
      <c r="N419" s="35">
        <f t="shared" si="132"/>
        <v>2.11437783</v>
      </c>
      <c r="O419" s="35">
        <f t="shared" si="133"/>
        <v>1.83837783</v>
      </c>
      <c r="P419" s="117"/>
      <c r="Q419" s="117"/>
      <c r="R419" s="35">
        <f t="shared" si="134"/>
        <v>3.07462217</v>
      </c>
      <c r="S419" s="35">
        <f t="shared" si="135"/>
        <v>-0.16162217000000001</v>
      </c>
      <c r="T419" s="34">
        <f>E419/(F419+H419+J419)-100%</f>
        <v>-7.1011498242530724E-2</v>
      </c>
      <c r="U419" s="117"/>
      <c r="V419" s="117"/>
      <c r="W419" s="116"/>
    </row>
    <row r="420" spans="1:42">
      <c r="A420" s="128" t="s">
        <v>1016</v>
      </c>
      <c r="B420" s="120" t="s">
        <v>1839</v>
      </c>
      <c r="C420" s="35"/>
      <c r="D420" s="35">
        <f>SUM(F420,H420,J420,L420)</f>
        <v>4.8504959999999997</v>
      </c>
      <c r="E420" s="35">
        <f>SUM(G420,I420,K420,M420)</f>
        <v>4.8586077400000001</v>
      </c>
      <c r="F420" s="35">
        <v>1.9490000000000001</v>
      </c>
      <c r="G420" s="35">
        <v>1.99381545</v>
      </c>
      <c r="H420" s="35">
        <v>2.6212</v>
      </c>
      <c r="I420" s="35">
        <v>2.5760806399999998</v>
      </c>
      <c r="J420" s="35">
        <v>2.2296E-2</v>
      </c>
      <c r="K420" s="35">
        <v>0.28871164999999999</v>
      </c>
      <c r="L420" s="35">
        <v>0.25800000000000001</v>
      </c>
      <c r="M420" s="35"/>
      <c r="N420" s="35">
        <f t="shared" si="132"/>
        <v>4.8586077400000001</v>
      </c>
      <c r="O420" s="35">
        <f t="shared" si="133"/>
        <v>0.28871164999999999</v>
      </c>
      <c r="P420" s="117"/>
      <c r="Q420" s="117"/>
      <c r="R420" s="35">
        <f t="shared" si="134"/>
        <v>-8.111740000000367E-3</v>
      </c>
      <c r="S420" s="35">
        <f t="shared" si="135"/>
        <v>0.26611174000000026</v>
      </c>
      <c r="T420" s="34">
        <f>E420/(F420+H420+J420)-100%</f>
        <v>5.794490403475594E-2</v>
      </c>
      <c r="U420" s="117"/>
      <c r="V420" s="117"/>
      <c r="W420" s="116"/>
    </row>
    <row r="421" spans="1:42">
      <c r="A421" s="128"/>
      <c r="B421" s="118" t="s">
        <v>1652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>
        <f t="shared" si="132"/>
        <v>0</v>
      </c>
      <c r="O421" s="35">
        <f t="shared" si="133"/>
        <v>0</v>
      </c>
      <c r="P421" s="117"/>
      <c r="Q421" s="117"/>
      <c r="R421" s="35">
        <f t="shared" si="134"/>
        <v>0</v>
      </c>
      <c r="S421" s="35">
        <f t="shared" si="135"/>
        <v>0</v>
      </c>
      <c r="T421" s="34"/>
      <c r="U421" s="117"/>
      <c r="V421" s="117"/>
      <c r="W421" s="116"/>
    </row>
    <row r="422" spans="1:42">
      <c r="A422" s="128" t="s">
        <v>1014</v>
      </c>
      <c r="B422" s="120" t="s">
        <v>1838</v>
      </c>
      <c r="C422" s="35"/>
      <c r="D422" s="35">
        <f>SUM(F422,H422,J422,L422)</f>
        <v>9.5000000000000001E-2</v>
      </c>
      <c r="E422" s="35">
        <f>SUM(G422,I422,K422,M422)</f>
        <v>9.6000000000000002E-2</v>
      </c>
      <c r="F422" s="35"/>
      <c r="G422" s="35"/>
      <c r="H422" s="35"/>
      <c r="I422" s="35"/>
      <c r="J422" s="35"/>
      <c r="K422" s="35">
        <v>9.6000000000000002E-2</v>
      </c>
      <c r="L422" s="35">
        <v>9.5000000000000001E-2</v>
      </c>
      <c r="M422" s="35"/>
      <c r="N422" s="35">
        <f t="shared" si="132"/>
        <v>9.6000000000000002E-2</v>
      </c>
      <c r="O422" s="35">
        <f t="shared" si="133"/>
        <v>9.6000000000000002E-2</v>
      </c>
      <c r="P422" s="117"/>
      <c r="Q422" s="117"/>
      <c r="R422" s="35">
        <f t="shared" si="134"/>
        <v>-1.0000000000000009E-3</v>
      </c>
      <c r="S422" s="35">
        <f t="shared" si="135"/>
        <v>9.6000000000000002E-2</v>
      </c>
      <c r="T422" s="34"/>
      <c r="U422" s="117"/>
      <c r="V422" s="117"/>
      <c r="W422" s="116"/>
    </row>
    <row r="423" spans="1:42" s="121" customFormat="1">
      <c r="A423" s="127" t="s">
        <v>505</v>
      </c>
      <c r="B423" s="123" t="s">
        <v>1837</v>
      </c>
      <c r="C423" s="125"/>
      <c r="D423" s="126">
        <f>SUM(D425:D426,D428,D430:D437,D440,D442)</f>
        <v>6.819686764600001</v>
      </c>
      <c r="E423" s="131">
        <f t="shared" ref="E423:M423" si="136">SUM(E425:E426,E428,E430:E438,E440,E442)</f>
        <v>6.8525897646000002</v>
      </c>
      <c r="F423" s="131">
        <f t="shared" si="136"/>
        <v>0.65490404819999992</v>
      </c>
      <c r="G423" s="131">
        <f t="shared" si="136"/>
        <v>0.65490404819999992</v>
      </c>
      <c r="H423" s="131">
        <f t="shared" si="136"/>
        <v>5.4661757163999996</v>
      </c>
      <c r="I423" s="131">
        <f t="shared" si="136"/>
        <v>5.4661757163999996</v>
      </c>
      <c r="J423" s="131">
        <f t="shared" si="136"/>
        <v>0.69860699999999998</v>
      </c>
      <c r="K423" s="131">
        <f t="shared" si="136"/>
        <v>0.7315100000000001</v>
      </c>
      <c r="L423" s="131">
        <f t="shared" si="136"/>
        <v>0</v>
      </c>
      <c r="M423" s="131">
        <f t="shared" si="136"/>
        <v>0</v>
      </c>
      <c r="N423" s="125">
        <f t="shared" si="132"/>
        <v>6.8525897646000002</v>
      </c>
      <c r="O423" s="125">
        <f t="shared" si="133"/>
        <v>0.7315100000000001</v>
      </c>
      <c r="P423" s="123"/>
      <c r="Q423" s="123"/>
      <c r="R423" s="125">
        <f t="shared" si="134"/>
        <v>-3.2902999999999238E-2</v>
      </c>
      <c r="S423" s="125">
        <f t="shared" si="135"/>
        <v>3.2903000000001015E-2</v>
      </c>
      <c r="T423" s="124">
        <f>E423/(F423+H423+J423)-100%</f>
        <v>4.824708397282329E-3</v>
      </c>
      <c r="U423" s="123"/>
      <c r="V423" s="123"/>
      <c r="W423" s="122"/>
    </row>
    <row r="424" spans="1:42">
      <c r="A424" s="119"/>
      <c r="B424" s="118" t="s">
        <v>1706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117"/>
      <c r="Q424" s="117"/>
      <c r="R424" s="35">
        <f t="shared" si="134"/>
        <v>0</v>
      </c>
      <c r="S424" s="35">
        <f t="shared" si="135"/>
        <v>0</v>
      </c>
      <c r="T424" s="34"/>
      <c r="U424" s="117"/>
      <c r="V424" s="117"/>
      <c r="W424" s="116"/>
    </row>
    <row r="425" spans="1:42">
      <c r="A425" s="119" t="s">
        <v>995</v>
      </c>
      <c r="B425" s="120" t="s">
        <v>1713</v>
      </c>
      <c r="C425" s="35"/>
      <c r="D425" s="35">
        <f>SUM(F425,H425,J425,L425)</f>
        <v>0.43179999400000002</v>
      </c>
      <c r="E425" s="35">
        <f>SUM(G425,I425,K425,M425)</f>
        <v>0.43179999400000002</v>
      </c>
      <c r="F425" s="35"/>
      <c r="G425" s="35"/>
      <c r="H425" s="35">
        <v>0.43179999400000002</v>
      </c>
      <c r="I425" s="35">
        <v>0.43179999400000002</v>
      </c>
      <c r="J425" s="35"/>
      <c r="K425" s="35"/>
      <c r="L425" s="35"/>
      <c r="M425" s="35"/>
      <c r="N425" s="35">
        <f>E425</f>
        <v>0.43179999400000002</v>
      </c>
      <c r="O425" s="35">
        <f>K425</f>
        <v>0</v>
      </c>
      <c r="P425" s="117"/>
      <c r="Q425" s="117"/>
      <c r="R425" s="35">
        <f t="shared" si="134"/>
        <v>0</v>
      </c>
      <c r="S425" s="35">
        <f t="shared" si="135"/>
        <v>0</v>
      </c>
      <c r="T425" s="34">
        <f>E425/(F425+H425+J425)-100%</f>
        <v>0</v>
      </c>
      <c r="U425" s="117"/>
      <c r="V425" s="117"/>
      <c r="W425" s="116"/>
    </row>
    <row r="426" spans="1:42">
      <c r="A426" s="119" t="s">
        <v>993</v>
      </c>
      <c r="B426" s="120" t="s">
        <v>1836</v>
      </c>
      <c r="C426" s="35"/>
      <c r="D426" s="35">
        <f>SUM(F426,H426,J426,L426)</f>
        <v>4.7249999999999996</v>
      </c>
      <c r="E426" s="35">
        <f>SUM(G426,I426,K426,M426)</f>
        <v>4.7249999999999996</v>
      </c>
      <c r="F426" s="35"/>
      <c r="G426" s="35"/>
      <c r="H426" s="35">
        <v>4.7249999999999996</v>
      </c>
      <c r="I426" s="35">
        <v>4.7249999999999996</v>
      </c>
      <c r="J426" s="35"/>
      <c r="K426" s="35"/>
      <c r="L426" s="35"/>
      <c r="M426" s="35"/>
      <c r="N426" s="35">
        <f>E426</f>
        <v>4.7249999999999996</v>
      </c>
      <c r="O426" s="35">
        <f>K426</f>
        <v>0</v>
      </c>
      <c r="P426" s="117"/>
      <c r="Q426" s="117"/>
      <c r="R426" s="35">
        <f t="shared" si="134"/>
        <v>0</v>
      </c>
      <c r="S426" s="35">
        <f t="shared" si="135"/>
        <v>0</v>
      </c>
      <c r="T426" s="34">
        <f>E426/(F426+H426+J426)-100%</f>
        <v>0</v>
      </c>
      <c r="U426" s="117"/>
      <c r="V426" s="117"/>
      <c r="W426" s="116"/>
    </row>
    <row r="427" spans="1:42">
      <c r="A427" s="119"/>
      <c r="B427" s="118" t="s">
        <v>1657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117"/>
      <c r="Q427" s="117"/>
      <c r="R427" s="35">
        <f t="shared" si="134"/>
        <v>0</v>
      </c>
      <c r="S427" s="35">
        <f t="shared" si="135"/>
        <v>0</v>
      </c>
      <c r="T427" s="34"/>
      <c r="U427" s="117"/>
      <c r="V427" s="117"/>
      <c r="W427" s="116"/>
    </row>
    <row r="428" spans="1:42">
      <c r="A428" s="119" t="s">
        <v>991</v>
      </c>
      <c r="B428" s="120" t="s">
        <v>1739</v>
      </c>
      <c r="C428" s="113"/>
      <c r="D428" s="35">
        <f>SUM(F428,H428,J428,L428)</f>
        <v>5.2498999999999997E-2</v>
      </c>
      <c r="E428" s="35">
        <f>SUM(G428,I428,K428,M428)</f>
        <v>5.2498999999999997E-2</v>
      </c>
      <c r="F428" s="35">
        <v>5.2498999999999997E-2</v>
      </c>
      <c r="G428" s="35">
        <v>5.2498999999999997E-2</v>
      </c>
      <c r="H428" s="35"/>
      <c r="I428" s="35"/>
      <c r="J428" s="35"/>
      <c r="K428" s="35"/>
      <c r="L428" s="35"/>
      <c r="M428" s="35"/>
      <c r="N428" s="35">
        <f>E428</f>
        <v>5.2498999999999997E-2</v>
      </c>
      <c r="O428" s="35">
        <f>K428</f>
        <v>0</v>
      </c>
      <c r="P428" s="117"/>
      <c r="Q428" s="117"/>
      <c r="R428" s="35">
        <f t="shared" si="134"/>
        <v>0</v>
      </c>
      <c r="S428" s="35">
        <f t="shared" si="135"/>
        <v>0</v>
      </c>
      <c r="T428" s="34">
        <f>E428/(F428+H428+J428)-100%</f>
        <v>0</v>
      </c>
      <c r="U428" s="117"/>
      <c r="V428" s="117"/>
      <c r="W428" s="116"/>
    </row>
    <row r="429" spans="1:42">
      <c r="A429" s="119"/>
      <c r="B429" s="118" t="s">
        <v>1744</v>
      </c>
      <c r="C429" s="113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117"/>
      <c r="Q429" s="117"/>
      <c r="R429" s="35">
        <f t="shared" si="134"/>
        <v>0</v>
      </c>
      <c r="S429" s="35">
        <f t="shared" si="135"/>
        <v>0</v>
      </c>
      <c r="T429" s="34"/>
      <c r="U429" s="117"/>
      <c r="V429" s="117"/>
      <c r="W429" s="116"/>
    </row>
    <row r="430" spans="1:42" ht="31.2">
      <c r="A430" s="119" t="s">
        <v>989</v>
      </c>
      <c r="B430" s="120" t="s">
        <v>1835</v>
      </c>
      <c r="C430" s="113"/>
      <c r="D430" s="35">
        <f t="shared" ref="D430:E437" si="137">SUM(F430,H430,J430,L430)</f>
        <v>0.13656399999999999</v>
      </c>
      <c r="E430" s="35">
        <f t="shared" si="137"/>
        <v>0.13656399999999999</v>
      </c>
      <c r="F430" s="35">
        <v>0.13656399999999999</v>
      </c>
      <c r="G430" s="35">
        <v>0.13656399999999999</v>
      </c>
      <c r="H430" s="35"/>
      <c r="I430" s="35"/>
      <c r="J430" s="35"/>
      <c r="K430" s="35"/>
      <c r="L430" s="35"/>
      <c r="M430" s="35"/>
      <c r="N430" s="35">
        <f t="shared" ref="N430:N437" si="138">E430</f>
        <v>0.13656399999999999</v>
      </c>
      <c r="O430" s="35">
        <f t="shared" ref="O430:O437" si="139">K430</f>
        <v>0</v>
      </c>
      <c r="P430" s="117"/>
      <c r="Q430" s="117"/>
      <c r="R430" s="35">
        <f t="shared" si="134"/>
        <v>0</v>
      </c>
      <c r="S430" s="35">
        <f t="shared" si="135"/>
        <v>0</v>
      </c>
      <c r="T430" s="34">
        <f t="shared" ref="T430:T437" si="140">E430/(F430+H430+J430)-100%</f>
        <v>0</v>
      </c>
      <c r="U430" s="117"/>
      <c r="V430" s="117"/>
      <c r="W430" s="116"/>
    </row>
    <row r="431" spans="1:42" s="4" customFormat="1" ht="31.2">
      <c r="A431" s="119" t="s">
        <v>987</v>
      </c>
      <c r="B431" s="120" t="s">
        <v>1834</v>
      </c>
      <c r="C431" s="113"/>
      <c r="D431" s="35">
        <f t="shared" si="137"/>
        <v>0.12966616440000001</v>
      </c>
      <c r="E431" s="35">
        <f t="shared" si="137"/>
        <v>0.12966616440000001</v>
      </c>
      <c r="F431" s="35"/>
      <c r="G431" s="35"/>
      <c r="H431" s="35">
        <v>0.12966616440000001</v>
      </c>
      <c r="I431" s="35">
        <v>0.12966616440000001</v>
      </c>
      <c r="J431" s="35"/>
      <c r="K431" s="35"/>
      <c r="L431" s="35"/>
      <c r="M431" s="35"/>
      <c r="N431" s="35">
        <f t="shared" si="138"/>
        <v>0.12966616440000001</v>
      </c>
      <c r="O431" s="35">
        <f t="shared" si="139"/>
        <v>0</v>
      </c>
      <c r="P431" s="117"/>
      <c r="Q431" s="117"/>
      <c r="R431" s="35">
        <f t="shared" si="134"/>
        <v>0</v>
      </c>
      <c r="S431" s="35">
        <f t="shared" si="135"/>
        <v>0</v>
      </c>
      <c r="T431" s="34">
        <f t="shared" si="140"/>
        <v>0</v>
      </c>
      <c r="U431" s="117"/>
      <c r="V431" s="117"/>
      <c r="W431" s="116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</row>
    <row r="432" spans="1:42" ht="31.2">
      <c r="A432" s="119" t="s">
        <v>985</v>
      </c>
      <c r="B432" s="120" t="s">
        <v>1833</v>
      </c>
      <c r="C432" s="113"/>
      <c r="D432" s="35">
        <f t="shared" si="137"/>
        <v>0.13570955800000001</v>
      </c>
      <c r="E432" s="35">
        <f t="shared" si="137"/>
        <v>0.13570955800000001</v>
      </c>
      <c r="F432" s="35"/>
      <c r="G432" s="35"/>
      <c r="H432" s="35">
        <v>0.13570955800000001</v>
      </c>
      <c r="I432" s="35">
        <v>0.13570955800000001</v>
      </c>
      <c r="J432" s="35"/>
      <c r="K432" s="35"/>
      <c r="L432" s="35"/>
      <c r="M432" s="35"/>
      <c r="N432" s="35">
        <f t="shared" si="138"/>
        <v>0.13570955800000001</v>
      </c>
      <c r="O432" s="35">
        <f t="shared" si="139"/>
        <v>0</v>
      </c>
      <c r="P432" s="117"/>
      <c r="Q432" s="117"/>
      <c r="R432" s="35">
        <f t="shared" si="134"/>
        <v>0</v>
      </c>
      <c r="S432" s="35">
        <f t="shared" si="135"/>
        <v>0</v>
      </c>
      <c r="T432" s="34">
        <f t="shared" si="140"/>
        <v>0</v>
      </c>
      <c r="U432" s="117"/>
      <c r="V432" s="117"/>
      <c r="W432" s="116"/>
    </row>
    <row r="433" spans="1:42" ht="31.2">
      <c r="A433" s="119" t="s">
        <v>983</v>
      </c>
      <c r="B433" s="120" t="s">
        <v>1832</v>
      </c>
      <c r="C433" s="113"/>
      <c r="D433" s="35">
        <f t="shared" si="137"/>
        <v>0.10180699999999999</v>
      </c>
      <c r="E433" s="35">
        <f t="shared" si="137"/>
        <v>0.10199999999999999</v>
      </c>
      <c r="F433" s="35"/>
      <c r="G433" s="35"/>
      <c r="H433" s="35"/>
      <c r="I433" s="35"/>
      <c r="J433" s="35">
        <v>0.10180699999999999</v>
      </c>
      <c r="K433" s="35">
        <v>0.10199999999999999</v>
      </c>
      <c r="L433" s="35"/>
      <c r="M433" s="35"/>
      <c r="N433" s="35">
        <f t="shared" si="138"/>
        <v>0.10199999999999999</v>
      </c>
      <c r="O433" s="35">
        <f t="shared" si="139"/>
        <v>0.10199999999999999</v>
      </c>
      <c r="P433" s="117"/>
      <c r="Q433" s="117"/>
      <c r="R433" s="35">
        <f t="shared" si="134"/>
        <v>-1.9299999999999873E-4</v>
      </c>
      <c r="S433" s="35">
        <f t="shared" si="135"/>
        <v>1.9299999999999873E-4</v>
      </c>
      <c r="T433" s="34">
        <f t="shared" si="140"/>
        <v>1.8957439075897309E-3</v>
      </c>
      <c r="U433" s="117"/>
      <c r="V433" s="117"/>
      <c r="W433" s="116"/>
    </row>
    <row r="434" spans="1:42" ht="31.2">
      <c r="A434" s="119" t="s">
        <v>981</v>
      </c>
      <c r="B434" s="120" t="s">
        <v>1831</v>
      </c>
      <c r="C434" s="113"/>
      <c r="D434" s="35">
        <f t="shared" si="137"/>
        <v>0.10199999999999999</v>
      </c>
      <c r="E434" s="35">
        <f t="shared" si="137"/>
        <v>0.10100000000000001</v>
      </c>
      <c r="F434" s="35"/>
      <c r="G434" s="35"/>
      <c r="H434" s="35"/>
      <c r="I434" s="35"/>
      <c r="J434" s="35">
        <v>0.10199999999999999</v>
      </c>
      <c r="K434" s="35">
        <v>0.10100000000000001</v>
      </c>
      <c r="L434" s="35"/>
      <c r="M434" s="35"/>
      <c r="N434" s="35">
        <f t="shared" si="138"/>
        <v>0.10100000000000001</v>
      </c>
      <c r="O434" s="35">
        <f t="shared" si="139"/>
        <v>0.10100000000000001</v>
      </c>
      <c r="P434" s="117"/>
      <c r="Q434" s="117"/>
      <c r="R434" s="35">
        <f t="shared" si="134"/>
        <v>9.9999999999998701E-4</v>
      </c>
      <c r="S434" s="35">
        <f t="shared" si="135"/>
        <v>-9.9999999999998701E-4</v>
      </c>
      <c r="T434" s="34">
        <f t="shared" si="140"/>
        <v>-9.8039215686273051E-3</v>
      </c>
      <c r="U434" s="117"/>
      <c r="V434" s="117"/>
      <c r="W434" s="116"/>
    </row>
    <row r="435" spans="1:42" ht="31.2">
      <c r="A435" s="119" t="s">
        <v>980</v>
      </c>
      <c r="B435" s="120" t="s">
        <v>1830</v>
      </c>
      <c r="C435" s="113"/>
      <c r="D435" s="35">
        <f t="shared" si="137"/>
        <v>0.13600000000000001</v>
      </c>
      <c r="E435" s="35">
        <f t="shared" si="137"/>
        <v>0.13500000000000001</v>
      </c>
      <c r="F435" s="35"/>
      <c r="G435" s="35"/>
      <c r="H435" s="35"/>
      <c r="I435" s="35"/>
      <c r="J435" s="35">
        <v>0.13600000000000001</v>
      </c>
      <c r="K435" s="35">
        <v>0.13500000000000001</v>
      </c>
      <c r="L435" s="35"/>
      <c r="M435" s="35"/>
      <c r="N435" s="35">
        <f t="shared" si="138"/>
        <v>0.13500000000000001</v>
      </c>
      <c r="O435" s="35">
        <f t="shared" si="139"/>
        <v>0.13500000000000001</v>
      </c>
      <c r="P435" s="117"/>
      <c r="Q435" s="117"/>
      <c r="R435" s="35">
        <f t="shared" si="134"/>
        <v>1.0000000000000009E-3</v>
      </c>
      <c r="S435" s="35">
        <f t="shared" si="135"/>
        <v>-1.0000000000000009E-3</v>
      </c>
      <c r="T435" s="34">
        <f t="shared" si="140"/>
        <v>-7.3529411764705621E-3</v>
      </c>
      <c r="U435" s="117"/>
      <c r="V435" s="117"/>
      <c r="W435" s="116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ht="31.2">
      <c r="A436" s="119" t="s">
        <v>979</v>
      </c>
      <c r="B436" s="120" t="s">
        <v>1829</v>
      </c>
      <c r="C436" s="113"/>
      <c r="D436" s="35">
        <f t="shared" si="137"/>
        <v>0.13600000000000001</v>
      </c>
      <c r="E436" s="35">
        <f t="shared" si="137"/>
        <v>0.13500000000000001</v>
      </c>
      <c r="F436" s="35"/>
      <c r="G436" s="35"/>
      <c r="H436" s="35"/>
      <c r="I436" s="35"/>
      <c r="J436" s="35">
        <v>0.13600000000000001</v>
      </c>
      <c r="K436" s="35">
        <v>0.13500000000000001</v>
      </c>
      <c r="L436" s="35"/>
      <c r="M436" s="35"/>
      <c r="N436" s="35">
        <f t="shared" si="138"/>
        <v>0.13500000000000001</v>
      </c>
      <c r="O436" s="35">
        <f t="shared" si="139"/>
        <v>0.13500000000000001</v>
      </c>
      <c r="P436" s="117"/>
      <c r="Q436" s="117"/>
      <c r="R436" s="35">
        <f t="shared" si="134"/>
        <v>1.0000000000000009E-3</v>
      </c>
      <c r="S436" s="35">
        <f t="shared" si="135"/>
        <v>-1.0000000000000009E-3</v>
      </c>
      <c r="T436" s="34">
        <f t="shared" si="140"/>
        <v>-7.3529411764705621E-3</v>
      </c>
      <c r="U436" s="117"/>
      <c r="V436" s="117"/>
      <c r="W436" s="11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ht="46.8">
      <c r="A437" s="119" t="s">
        <v>1828</v>
      </c>
      <c r="B437" s="120" t="s">
        <v>1827</v>
      </c>
      <c r="C437" s="113"/>
      <c r="D437" s="35">
        <f t="shared" si="137"/>
        <v>6.0000000000000001E-3</v>
      </c>
      <c r="E437" s="35">
        <f t="shared" si="137"/>
        <v>6.0000000000000001E-3</v>
      </c>
      <c r="F437" s="35">
        <v>6.0000000000000001E-3</v>
      </c>
      <c r="G437" s="35">
        <v>6.0000000000000001E-3</v>
      </c>
      <c r="H437" s="35"/>
      <c r="I437" s="35"/>
      <c r="J437" s="35"/>
      <c r="K437" s="35"/>
      <c r="L437" s="35"/>
      <c r="M437" s="35"/>
      <c r="N437" s="35">
        <f t="shared" si="138"/>
        <v>6.0000000000000001E-3</v>
      </c>
      <c r="O437" s="35">
        <f t="shared" si="139"/>
        <v>0</v>
      </c>
      <c r="P437" s="117"/>
      <c r="Q437" s="117"/>
      <c r="R437" s="35">
        <f t="shared" si="134"/>
        <v>0</v>
      </c>
      <c r="S437" s="35">
        <f t="shared" si="135"/>
        <v>0</v>
      </c>
      <c r="T437" s="34">
        <f t="shared" si="140"/>
        <v>0</v>
      </c>
      <c r="U437" s="117"/>
      <c r="V437" s="117"/>
      <c r="W437" s="116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ht="52.5" customHeight="1">
      <c r="A438" s="119"/>
      <c r="B438" s="47" t="s">
        <v>1826</v>
      </c>
      <c r="C438" s="113"/>
      <c r="D438" s="35"/>
      <c r="E438" s="35">
        <f>SUM(G438,I438,K438,M438)</f>
        <v>2.4709999999999999E-2</v>
      </c>
      <c r="F438" s="35"/>
      <c r="G438" s="35"/>
      <c r="H438" s="35"/>
      <c r="I438" s="35"/>
      <c r="J438" s="35"/>
      <c r="K438" s="135">
        <v>2.4709999999999999E-2</v>
      </c>
      <c r="L438" s="35"/>
      <c r="M438" s="35"/>
      <c r="N438" s="35"/>
      <c r="O438" s="35"/>
      <c r="P438" s="117"/>
      <c r="Q438" s="117"/>
      <c r="R438" s="35">
        <f t="shared" si="134"/>
        <v>-2.4709999999999999E-2</v>
      </c>
      <c r="S438" s="35">
        <f t="shared" si="135"/>
        <v>2.4709999999999999E-2</v>
      </c>
      <c r="T438" s="34"/>
      <c r="U438" s="117"/>
      <c r="V438" s="117"/>
      <c r="W438" s="116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>
      <c r="A439" s="119"/>
      <c r="B439" s="118" t="s">
        <v>1825</v>
      </c>
      <c r="C439" s="113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117"/>
      <c r="Q439" s="117"/>
      <c r="R439" s="35">
        <f t="shared" si="134"/>
        <v>0</v>
      </c>
      <c r="S439" s="35">
        <f t="shared" si="135"/>
        <v>0</v>
      </c>
      <c r="T439" s="34"/>
      <c r="U439" s="117"/>
      <c r="V439" s="117"/>
      <c r="W439" s="116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ht="31.2">
      <c r="A440" s="119" t="s">
        <v>1824</v>
      </c>
      <c r="B440" s="120" t="s">
        <v>1823</v>
      </c>
      <c r="C440" s="113"/>
      <c r="D440" s="35">
        <f>SUM(F440,H440,J440,L440)</f>
        <v>9.6808000000000005E-2</v>
      </c>
      <c r="E440" s="35">
        <f>SUM(G440,I440,K440,M440)</f>
        <v>0.12350799999999999</v>
      </c>
      <c r="F440" s="35">
        <v>3.4507999999999997E-2</v>
      </c>
      <c r="G440" s="35">
        <v>3.4507999999999997E-2</v>
      </c>
      <c r="H440" s="35"/>
      <c r="I440" s="35"/>
      <c r="J440" s="35">
        <v>6.2300000000000001E-2</v>
      </c>
      <c r="K440" s="35">
        <v>8.8999999999999996E-2</v>
      </c>
      <c r="L440" s="35"/>
      <c r="M440" s="35"/>
      <c r="N440" s="35">
        <f>E440</f>
        <v>0.12350799999999999</v>
      </c>
      <c r="O440" s="35">
        <f>K440</f>
        <v>8.8999999999999996E-2</v>
      </c>
      <c r="P440" s="117"/>
      <c r="Q440" s="117"/>
      <c r="R440" s="35">
        <f t="shared" si="134"/>
        <v>-2.6699999999999988E-2</v>
      </c>
      <c r="S440" s="35">
        <f t="shared" si="135"/>
        <v>2.6699999999999995E-2</v>
      </c>
      <c r="T440" s="34">
        <f>E440/(F440+H440+J440)-100%</f>
        <v>0.27580365259069484</v>
      </c>
      <c r="U440" s="117"/>
      <c r="V440" s="117"/>
      <c r="W440" s="116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>
      <c r="A441" s="119"/>
      <c r="B441" s="118" t="s">
        <v>1650</v>
      </c>
      <c r="C441" s="113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117"/>
      <c r="Q441" s="117"/>
      <c r="R441" s="35">
        <f t="shared" si="134"/>
        <v>0</v>
      </c>
      <c r="S441" s="35">
        <f t="shared" si="135"/>
        <v>0</v>
      </c>
      <c r="T441" s="34"/>
      <c r="U441" s="117"/>
      <c r="V441" s="117"/>
      <c r="W441" s="116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>
      <c r="A442" s="119" t="s">
        <v>978</v>
      </c>
      <c r="B442" s="120" t="s">
        <v>1822</v>
      </c>
      <c r="C442" s="113"/>
      <c r="D442" s="35">
        <f>SUM(F442,H442,J442,L442)</f>
        <v>0.62983304819999997</v>
      </c>
      <c r="E442" s="35">
        <f>SUM(G442,I442,K442,M442)</f>
        <v>0.61413304820000003</v>
      </c>
      <c r="F442" s="35">
        <v>0.42533304820000001</v>
      </c>
      <c r="G442" s="35">
        <v>0.42533304820000001</v>
      </c>
      <c r="H442" s="35">
        <v>4.3999999999999997E-2</v>
      </c>
      <c r="I442" s="35">
        <v>4.3999999999999997E-2</v>
      </c>
      <c r="J442" s="35">
        <v>0.1605</v>
      </c>
      <c r="K442" s="35">
        <v>0.14480000000000001</v>
      </c>
      <c r="L442" s="35"/>
      <c r="M442" s="35"/>
      <c r="N442" s="35">
        <f>E442</f>
        <v>0.61413304820000003</v>
      </c>
      <c r="O442" s="35">
        <f>K442</f>
        <v>0.14480000000000001</v>
      </c>
      <c r="P442" s="117"/>
      <c r="Q442" s="117"/>
      <c r="R442" s="35">
        <f t="shared" si="134"/>
        <v>1.5699999999999936E-2</v>
      </c>
      <c r="S442" s="35">
        <f t="shared" si="135"/>
        <v>-1.5699999999999964E-2</v>
      </c>
      <c r="T442" s="34">
        <f>E442/(F442+H442+J442)-100%</f>
        <v>-2.4927240710643783E-2</v>
      </c>
      <c r="U442" s="117"/>
      <c r="V442" s="117"/>
      <c r="W442" s="116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121" customFormat="1">
      <c r="A443" s="127" t="s">
        <v>506</v>
      </c>
      <c r="B443" s="123" t="s">
        <v>962</v>
      </c>
      <c r="C443" s="126"/>
      <c r="D443" s="126">
        <f t="shared" ref="D443:M443" si="141">SUM(D446:D453,D455:D461,D463:D466)</f>
        <v>20.082342000000001</v>
      </c>
      <c r="E443" s="131">
        <f t="shared" si="141"/>
        <v>17.901341360000004</v>
      </c>
      <c r="F443" s="126">
        <f t="shared" si="141"/>
        <v>2.1720000000000002</v>
      </c>
      <c r="G443" s="126">
        <f t="shared" si="141"/>
        <v>2.1720000000000002</v>
      </c>
      <c r="H443" s="126">
        <f t="shared" si="141"/>
        <v>4.8980000000000006</v>
      </c>
      <c r="I443" s="126">
        <f t="shared" si="141"/>
        <v>4.8969040000000001</v>
      </c>
      <c r="J443" s="126">
        <f t="shared" si="141"/>
        <v>10.052</v>
      </c>
      <c r="K443" s="134">
        <f t="shared" si="141"/>
        <v>10.83243736</v>
      </c>
      <c r="L443" s="126">
        <f t="shared" si="141"/>
        <v>2.9603419999999998</v>
      </c>
      <c r="M443" s="126">
        <f t="shared" si="141"/>
        <v>0</v>
      </c>
      <c r="N443" s="125">
        <f>E443</f>
        <v>17.901341360000004</v>
      </c>
      <c r="O443" s="125">
        <f>K443</f>
        <v>10.83243736</v>
      </c>
      <c r="P443" s="123"/>
      <c r="Q443" s="123"/>
      <c r="R443" s="125">
        <f t="shared" si="134"/>
        <v>2.181000639999997</v>
      </c>
      <c r="S443" s="125">
        <f t="shared" si="135"/>
        <v>0.77934136000000365</v>
      </c>
      <c r="T443" s="124">
        <f>E443/(F443+H443+J443)-100%</f>
        <v>4.5516958299264276E-2</v>
      </c>
      <c r="U443" s="123"/>
      <c r="V443" s="123"/>
      <c r="W443" s="122"/>
    </row>
    <row r="444" spans="1:42">
      <c r="A444" s="119"/>
      <c r="B444" s="118" t="s">
        <v>1708</v>
      </c>
      <c r="C444" s="113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117"/>
      <c r="Q444" s="117"/>
      <c r="R444" s="35">
        <f t="shared" si="134"/>
        <v>0</v>
      </c>
      <c r="S444" s="35">
        <f t="shared" si="135"/>
        <v>0</v>
      </c>
      <c r="T444" s="34"/>
      <c r="U444" s="117"/>
      <c r="V444" s="117"/>
      <c r="W444" s="116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ht="31.2">
      <c r="A445" s="119"/>
      <c r="B445" s="118" t="s">
        <v>1821</v>
      </c>
      <c r="C445" s="113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>
        <f t="shared" ref="N445:N453" si="142">E445</f>
        <v>0</v>
      </c>
      <c r="O445" s="35">
        <f t="shared" ref="O445:O453" si="143">K445</f>
        <v>0</v>
      </c>
      <c r="P445" s="117"/>
      <c r="Q445" s="117"/>
      <c r="R445" s="35">
        <f t="shared" si="134"/>
        <v>0</v>
      </c>
      <c r="S445" s="35">
        <f t="shared" si="135"/>
        <v>0</v>
      </c>
      <c r="T445" s="34"/>
      <c r="U445" s="117"/>
      <c r="V445" s="117"/>
      <c r="W445" s="116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ht="46.8">
      <c r="A446" s="119" t="s">
        <v>961</v>
      </c>
      <c r="B446" s="120" t="s">
        <v>1820</v>
      </c>
      <c r="C446" s="113"/>
      <c r="D446" s="35">
        <f t="shared" ref="D446:E453" si="144">SUM(F446,H446,J446,L446)</f>
        <v>0.48399999999999999</v>
      </c>
      <c r="E446" s="35">
        <f t="shared" si="144"/>
        <v>0</v>
      </c>
      <c r="F446" s="35"/>
      <c r="G446" s="35"/>
      <c r="H446" s="35"/>
      <c r="I446" s="35"/>
      <c r="J446" s="35"/>
      <c r="K446" s="35"/>
      <c r="L446" s="35">
        <v>0.48399999999999999</v>
      </c>
      <c r="M446" s="35"/>
      <c r="N446" s="35">
        <f t="shared" si="142"/>
        <v>0</v>
      </c>
      <c r="O446" s="35">
        <f t="shared" si="143"/>
        <v>0</v>
      </c>
      <c r="P446" s="117"/>
      <c r="Q446" s="117"/>
      <c r="R446" s="35">
        <f t="shared" si="134"/>
        <v>0.48399999999999999</v>
      </c>
      <c r="S446" s="35">
        <f t="shared" si="135"/>
        <v>0</v>
      </c>
      <c r="T446" s="34"/>
      <c r="U446" s="117"/>
      <c r="V446" s="117"/>
      <c r="W446" s="11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ht="46.8">
      <c r="A447" s="119" t="s">
        <v>959</v>
      </c>
      <c r="B447" s="120" t="s">
        <v>1819</v>
      </c>
      <c r="C447" s="113"/>
      <c r="D447" s="35">
        <f t="shared" si="144"/>
        <v>0.48299999999999998</v>
      </c>
      <c r="E447" s="35">
        <f t="shared" si="144"/>
        <v>0</v>
      </c>
      <c r="F447" s="35"/>
      <c r="G447" s="35"/>
      <c r="H447" s="35"/>
      <c r="I447" s="35"/>
      <c r="J447" s="35"/>
      <c r="K447" s="35"/>
      <c r="L447" s="35">
        <v>0.48299999999999998</v>
      </c>
      <c r="M447" s="35"/>
      <c r="N447" s="35">
        <f t="shared" si="142"/>
        <v>0</v>
      </c>
      <c r="O447" s="35">
        <f t="shared" si="143"/>
        <v>0</v>
      </c>
      <c r="P447" s="117"/>
      <c r="Q447" s="117"/>
      <c r="R447" s="35">
        <f t="shared" si="134"/>
        <v>0.48299999999999998</v>
      </c>
      <c r="S447" s="35">
        <f t="shared" si="135"/>
        <v>0</v>
      </c>
      <c r="T447" s="34"/>
      <c r="U447" s="117"/>
      <c r="V447" s="117"/>
      <c r="W447" s="116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ht="46.8">
      <c r="A448" s="119" t="s">
        <v>957</v>
      </c>
      <c r="B448" s="120" t="s">
        <v>1818</v>
      </c>
      <c r="C448" s="113"/>
      <c r="D448" s="35">
        <f t="shared" si="144"/>
        <v>0.373</v>
      </c>
      <c r="E448" s="35">
        <f t="shared" si="144"/>
        <v>0.32380491</v>
      </c>
      <c r="F448" s="35"/>
      <c r="G448" s="35"/>
      <c r="H448" s="35"/>
      <c r="I448" s="35"/>
      <c r="J448" s="35">
        <v>0.373</v>
      </c>
      <c r="K448" s="35">
        <v>0.32380491</v>
      </c>
      <c r="L448" s="35"/>
      <c r="M448" s="35"/>
      <c r="N448" s="35">
        <f t="shared" si="142"/>
        <v>0.32380491</v>
      </c>
      <c r="O448" s="35">
        <f t="shared" si="143"/>
        <v>0.32380491</v>
      </c>
      <c r="P448" s="117"/>
      <c r="Q448" s="117"/>
      <c r="R448" s="35">
        <f t="shared" si="134"/>
        <v>4.9195089999999997E-2</v>
      </c>
      <c r="S448" s="35">
        <f t="shared" si="135"/>
        <v>-4.9195089999999997E-2</v>
      </c>
      <c r="T448" s="34">
        <f t="shared" ref="T448:T453" si="145">E448/(F448+H448+J448)-100%</f>
        <v>-0.13189032171581772</v>
      </c>
      <c r="U448" s="117"/>
      <c r="V448" s="117"/>
      <c r="W448" s="116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ht="46.8">
      <c r="A449" s="119" t="s">
        <v>955</v>
      </c>
      <c r="B449" s="120" t="s">
        <v>1817</v>
      </c>
      <c r="C449" s="113"/>
      <c r="D449" s="35">
        <f t="shared" si="144"/>
        <v>0.48399999999999999</v>
      </c>
      <c r="E449" s="35">
        <f t="shared" si="144"/>
        <v>0.43382985000000002</v>
      </c>
      <c r="F449" s="35"/>
      <c r="G449" s="35"/>
      <c r="H449" s="35"/>
      <c r="I449" s="35"/>
      <c r="J449" s="35">
        <v>0.48399999999999999</v>
      </c>
      <c r="K449" s="35">
        <v>0.43382985000000002</v>
      </c>
      <c r="L449" s="35"/>
      <c r="M449" s="35"/>
      <c r="N449" s="35">
        <f t="shared" si="142"/>
        <v>0.43382985000000002</v>
      </c>
      <c r="O449" s="35">
        <f t="shared" si="143"/>
        <v>0.43382985000000002</v>
      </c>
      <c r="P449" s="117"/>
      <c r="Q449" s="117"/>
      <c r="R449" s="35">
        <f t="shared" si="134"/>
        <v>5.0170149999999969E-2</v>
      </c>
      <c r="S449" s="35">
        <f t="shared" si="135"/>
        <v>-5.0170149999999969E-2</v>
      </c>
      <c r="T449" s="34">
        <f t="shared" si="145"/>
        <v>-0.10365733471074379</v>
      </c>
      <c r="U449" s="117"/>
      <c r="V449" s="117"/>
      <c r="W449" s="116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ht="46.8">
      <c r="A450" s="119" t="s">
        <v>953</v>
      </c>
      <c r="B450" s="120" t="s">
        <v>1816</v>
      </c>
      <c r="C450" s="113"/>
      <c r="D450" s="35">
        <f t="shared" si="144"/>
        <v>0.29699999999999999</v>
      </c>
      <c r="E450" s="35">
        <f t="shared" si="144"/>
        <v>0.21683140000000001</v>
      </c>
      <c r="F450" s="35"/>
      <c r="G450" s="35"/>
      <c r="H450" s="35"/>
      <c r="I450" s="35"/>
      <c r="J450" s="35">
        <v>0.29699999999999999</v>
      </c>
      <c r="K450" s="35">
        <v>0.21683140000000001</v>
      </c>
      <c r="L450" s="35"/>
      <c r="M450" s="35"/>
      <c r="N450" s="35">
        <f t="shared" si="142"/>
        <v>0.21683140000000001</v>
      </c>
      <c r="O450" s="35">
        <f t="shared" si="143"/>
        <v>0.21683140000000001</v>
      </c>
      <c r="P450" s="117"/>
      <c r="Q450" s="117"/>
      <c r="R450" s="35">
        <f t="shared" si="134"/>
        <v>8.0168599999999979E-2</v>
      </c>
      <c r="S450" s="35">
        <f t="shared" si="135"/>
        <v>-8.0168599999999979E-2</v>
      </c>
      <c r="T450" s="34">
        <f t="shared" si="145"/>
        <v>-0.26992794612794602</v>
      </c>
      <c r="U450" s="117"/>
      <c r="V450" s="117"/>
      <c r="W450" s="116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ht="46.8">
      <c r="A451" s="119" t="s">
        <v>951</v>
      </c>
      <c r="B451" s="120" t="s">
        <v>1815</v>
      </c>
      <c r="C451" s="113"/>
      <c r="D451" s="35">
        <f t="shared" si="144"/>
        <v>0.33400000000000002</v>
      </c>
      <c r="E451" s="35">
        <f t="shared" si="144"/>
        <v>0.30792120000000001</v>
      </c>
      <c r="F451" s="35"/>
      <c r="G451" s="35"/>
      <c r="H451" s="35"/>
      <c r="I451" s="35"/>
      <c r="J451" s="35">
        <v>0.33400000000000002</v>
      </c>
      <c r="K451" s="35">
        <v>0.30792120000000001</v>
      </c>
      <c r="L451" s="35"/>
      <c r="M451" s="35"/>
      <c r="N451" s="35">
        <f t="shared" si="142"/>
        <v>0.30792120000000001</v>
      </c>
      <c r="O451" s="35">
        <f t="shared" si="143"/>
        <v>0.30792120000000001</v>
      </c>
      <c r="P451" s="117"/>
      <c r="Q451" s="117"/>
      <c r="R451" s="35">
        <f t="shared" si="134"/>
        <v>2.6078800000000013E-2</v>
      </c>
      <c r="S451" s="35">
        <f t="shared" si="135"/>
        <v>-2.6078800000000013E-2</v>
      </c>
      <c r="T451" s="34">
        <f t="shared" si="145"/>
        <v>-7.8080239520958106E-2</v>
      </c>
      <c r="U451" s="117"/>
      <c r="V451" s="117"/>
      <c r="W451" s="116"/>
    </row>
    <row r="452" spans="1:42" ht="46.8">
      <c r="A452" s="119" t="s">
        <v>949</v>
      </c>
      <c r="B452" s="120" t="s">
        <v>1814</v>
      </c>
      <c r="C452" s="113"/>
      <c r="D452" s="35">
        <f t="shared" si="144"/>
        <v>0.316</v>
      </c>
      <c r="E452" s="35">
        <f t="shared" si="144"/>
        <v>0.23574600000000001</v>
      </c>
      <c r="F452" s="35"/>
      <c r="G452" s="35"/>
      <c r="H452" s="35">
        <v>0.23599999999999999</v>
      </c>
      <c r="I452" s="35">
        <v>0.23574600000000001</v>
      </c>
      <c r="J452" s="35">
        <v>0.08</v>
      </c>
      <c r="K452" s="35"/>
      <c r="L452" s="35"/>
      <c r="M452" s="35"/>
      <c r="N452" s="35">
        <f t="shared" si="142"/>
        <v>0.23574600000000001</v>
      </c>
      <c r="O452" s="35">
        <f t="shared" si="143"/>
        <v>0</v>
      </c>
      <c r="P452" s="117"/>
      <c r="Q452" s="117"/>
      <c r="R452" s="35">
        <f t="shared" si="134"/>
        <v>8.0253999999999992E-2</v>
      </c>
      <c r="S452" s="35">
        <f t="shared" si="135"/>
        <v>-8.0253999999999978E-2</v>
      </c>
      <c r="T452" s="34">
        <f t="shared" si="145"/>
        <v>-0.25396835443037968</v>
      </c>
      <c r="U452" s="117"/>
      <c r="V452" s="117"/>
      <c r="W452" s="116"/>
    </row>
    <row r="453" spans="1:42" ht="46.8">
      <c r="A453" s="119" t="s">
        <v>947</v>
      </c>
      <c r="B453" s="120" t="s">
        <v>1813</v>
      </c>
      <c r="C453" s="113"/>
      <c r="D453" s="35">
        <f t="shared" si="144"/>
        <v>0.48399999999999999</v>
      </c>
      <c r="E453" s="35">
        <f t="shared" si="144"/>
        <v>0.38148557</v>
      </c>
      <c r="F453" s="35"/>
      <c r="G453" s="35"/>
      <c r="H453" s="35"/>
      <c r="I453" s="35"/>
      <c r="J453" s="35">
        <v>0.48399999999999999</v>
      </c>
      <c r="K453" s="35">
        <v>0.38148557</v>
      </c>
      <c r="L453" s="35"/>
      <c r="M453" s="35"/>
      <c r="N453" s="35">
        <f t="shared" si="142"/>
        <v>0.38148557</v>
      </c>
      <c r="O453" s="35">
        <f t="shared" si="143"/>
        <v>0.38148557</v>
      </c>
      <c r="P453" s="117"/>
      <c r="Q453" s="117"/>
      <c r="R453" s="35">
        <f t="shared" si="134"/>
        <v>0.10251442999999999</v>
      </c>
      <c r="S453" s="35">
        <f t="shared" si="135"/>
        <v>-0.10251442999999999</v>
      </c>
      <c r="T453" s="34">
        <f t="shared" si="145"/>
        <v>-0.21180667355371896</v>
      </c>
      <c r="U453" s="117"/>
      <c r="V453" s="117"/>
      <c r="W453" s="116"/>
    </row>
    <row r="454" spans="1:42">
      <c r="A454" s="119"/>
      <c r="B454" s="118" t="s">
        <v>1744</v>
      </c>
      <c r="C454" s="113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117"/>
      <c r="Q454" s="117"/>
      <c r="R454" s="35">
        <f t="shared" si="134"/>
        <v>0</v>
      </c>
      <c r="S454" s="35">
        <f t="shared" si="135"/>
        <v>0</v>
      </c>
      <c r="T454" s="34"/>
      <c r="U454" s="117"/>
      <c r="V454" s="117"/>
      <c r="W454" s="116"/>
    </row>
    <row r="455" spans="1:42">
      <c r="A455" s="119" t="s">
        <v>945</v>
      </c>
      <c r="B455" s="120" t="s">
        <v>1812</v>
      </c>
      <c r="C455" s="113"/>
      <c r="D455" s="35">
        <f t="shared" ref="D455:E461" si="146">SUM(F455,H455,J455,L455)</f>
        <v>0.34200000000000003</v>
      </c>
      <c r="E455" s="35">
        <f t="shared" si="146"/>
        <v>0.34165099999999998</v>
      </c>
      <c r="F455" s="35"/>
      <c r="G455" s="35"/>
      <c r="H455" s="35">
        <v>0.34200000000000003</v>
      </c>
      <c r="I455" s="35">
        <v>0.34165099999999998</v>
      </c>
      <c r="J455" s="35"/>
      <c r="K455" s="35"/>
      <c r="L455" s="35"/>
      <c r="M455" s="35"/>
      <c r="N455" s="35">
        <f t="shared" ref="N455:N461" si="147">E455</f>
        <v>0.34165099999999998</v>
      </c>
      <c r="O455" s="35">
        <f t="shared" ref="O455:O461" si="148">K455</f>
        <v>0</v>
      </c>
      <c r="P455" s="117"/>
      <c r="Q455" s="117"/>
      <c r="R455" s="35">
        <f t="shared" si="134"/>
        <v>3.4900000000004372E-4</v>
      </c>
      <c r="S455" s="35">
        <f t="shared" si="135"/>
        <v>-3.4900000000004372E-4</v>
      </c>
      <c r="T455" s="34">
        <f t="shared" ref="T455:T460" si="149">E455/(F455+H455+J455)-100%</f>
        <v>-1.0204678362574215E-3</v>
      </c>
      <c r="U455" s="117"/>
      <c r="V455" s="117"/>
      <c r="W455" s="116"/>
    </row>
    <row r="456" spans="1:42" s="4" customFormat="1">
      <c r="A456" s="119" t="s">
        <v>943</v>
      </c>
      <c r="B456" s="120" t="s">
        <v>1811</v>
      </c>
      <c r="C456" s="113"/>
      <c r="D456" s="35">
        <f t="shared" si="146"/>
        <v>0.34100000000000003</v>
      </c>
      <c r="E456" s="35">
        <f t="shared" si="146"/>
        <v>0.34100000000000003</v>
      </c>
      <c r="F456" s="35"/>
      <c r="G456" s="35"/>
      <c r="H456" s="35">
        <v>0.34100000000000003</v>
      </c>
      <c r="I456" s="35">
        <v>0.34100000000000003</v>
      </c>
      <c r="J456" s="35"/>
      <c r="K456" s="35"/>
      <c r="L456" s="35"/>
      <c r="M456" s="35"/>
      <c r="N456" s="35">
        <f t="shared" si="147"/>
        <v>0.34100000000000003</v>
      </c>
      <c r="O456" s="35">
        <f t="shared" si="148"/>
        <v>0</v>
      </c>
      <c r="P456" s="117"/>
      <c r="Q456" s="117"/>
      <c r="R456" s="35">
        <f t="shared" si="134"/>
        <v>0</v>
      </c>
      <c r="S456" s="35">
        <f t="shared" si="135"/>
        <v>0</v>
      </c>
      <c r="T456" s="34">
        <f t="shared" si="149"/>
        <v>0</v>
      </c>
      <c r="U456" s="117"/>
      <c r="V456" s="117"/>
      <c r="W456" s="116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</row>
    <row r="457" spans="1:42" ht="31.2">
      <c r="A457" s="119" t="s">
        <v>941</v>
      </c>
      <c r="B457" s="120" t="s">
        <v>1810</v>
      </c>
      <c r="C457" s="113"/>
      <c r="D457" s="35">
        <f t="shared" si="146"/>
        <v>0.19600000000000001</v>
      </c>
      <c r="E457" s="35">
        <f t="shared" si="146"/>
        <v>0.19570699999999999</v>
      </c>
      <c r="F457" s="35"/>
      <c r="G457" s="35"/>
      <c r="H457" s="35">
        <v>0.19600000000000001</v>
      </c>
      <c r="I457" s="35">
        <v>0.19570699999999999</v>
      </c>
      <c r="J457" s="35"/>
      <c r="K457" s="35"/>
      <c r="L457" s="35"/>
      <c r="M457" s="35"/>
      <c r="N457" s="35">
        <f t="shared" si="147"/>
        <v>0.19570699999999999</v>
      </c>
      <c r="O457" s="35">
        <f t="shared" si="148"/>
        <v>0</v>
      </c>
      <c r="P457" s="117"/>
      <c r="Q457" s="117"/>
      <c r="R457" s="35">
        <f t="shared" si="134"/>
        <v>2.9300000000001547E-4</v>
      </c>
      <c r="S457" s="35">
        <f t="shared" si="135"/>
        <v>-2.9300000000001547E-4</v>
      </c>
      <c r="T457" s="34">
        <f t="shared" si="149"/>
        <v>-1.494897959183783E-3</v>
      </c>
      <c r="U457" s="117"/>
      <c r="V457" s="117"/>
      <c r="W457" s="116"/>
    </row>
    <row r="458" spans="1:42" ht="31.2">
      <c r="A458" s="119" t="s">
        <v>939</v>
      </c>
      <c r="B458" s="120" t="s">
        <v>1809</v>
      </c>
      <c r="C458" s="113"/>
      <c r="D458" s="35">
        <f t="shared" si="146"/>
        <v>0.221</v>
      </c>
      <c r="E458" s="35">
        <f t="shared" si="146"/>
        <v>0.221</v>
      </c>
      <c r="F458" s="35"/>
      <c r="G458" s="133"/>
      <c r="H458" s="35">
        <v>0.221</v>
      </c>
      <c r="I458" s="35">
        <v>0.221</v>
      </c>
      <c r="J458" s="35"/>
      <c r="K458" s="35"/>
      <c r="L458" s="35"/>
      <c r="M458" s="35"/>
      <c r="N458" s="35">
        <f t="shared" si="147"/>
        <v>0.221</v>
      </c>
      <c r="O458" s="35">
        <f t="shared" si="148"/>
        <v>0</v>
      </c>
      <c r="P458" s="117"/>
      <c r="Q458" s="117"/>
      <c r="R458" s="35">
        <f t="shared" si="134"/>
        <v>0</v>
      </c>
      <c r="S458" s="35">
        <f t="shared" si="135"/>
        <v>0</v>
      </c>
      <c r="T458" s="34">
        <f t="shared" si="149"/>
        <v>0</v>
      </c>
      <c r="U458" s="117"/>
      <c r="V458" s="117"/>
      <c r="W458" s="116"/>
    </row>
    <row r="459" spans="1:42" ht="31.2">
      <c r="A459" s="119" t="s">
        <v>937</v>
      </c>
      <c r="B459" s="120" t="s">
        <v>1808</v>
      </c>
      <c r="C459" s="113"/>
      <c r="D459" s="35">
        <f t="shared" si="146"/>
        <v>0.14199999999999999</v>
      </c>
      <c r="E459" s="35">
        <f t="shared" si="146"/>
        <v>0.14199999999999999</v>
      </c>
      <c r="F459" s="35"/>
      <c r="G459" s="35"/>
      <c r="H459" s="35">
        <v>0.14199999999999999</v>
      </c>
      <c r="I459" s="35">
        <v>0.14199999999999999</v>
      </c>
      <c r="J459" s="35"/>
      <c r="K459" s="35"/>
      <c r="L459" s="35"/>
      <c r="M459" s="35"/>
      <c r="N459" s="35">
        <f t="shared" si="147"/>
        <v>0.14199999999999999</v>
      </c>
      <c r="O459" s="35">
        <f t="shared" si="148"/>
        <v>0</v>
      </c>
      <c r="P459" s="117"/>
      <c r="Q459" s="117"/>
      <c r="R459" s="35">
        <f t="shared" si="134"/>
        <v>0</v>
      </c>
      <c r="S459" s="35">
        <f t="shared" si="135"/>
        <v>0</v>
      </c>
      <c r="T459" s="34">
        <f t="shared" si="149"/>
        <v>0</v>
      </c>
      <c r="U459" s="117"/>
      <c r="V459" s="117"/>
      <c r="W459" s="116"/>
    </row>
    <row r="460" spans="1:42" ht="31.2">
      <c r="A460" s="119" t="s">
        <v>935</v>
      </c>
      <c r="B460" s="120" t="s">
        <v>1807</v>
      </c>
      <c r="C460" s="113"/>
      <c r="D460" s="35">
        <f t="shared" si="146"/>
        <v>8</v>
      </c>
      <c r="E460" s="35">
        <f t="shared" si="146"/>
        <v>9.16856443</v>
      </c>
      <c r="F460" s="35"/>
      <c r="G460" s="35"/>
      <c r="H460" s="35"/>
      <c r="I460" s="35"/>
      <c r="J460" s="35">
        <v>8</v>
      </c>
      <c r="K460" s="35">
        <v>9.16856443</v>
      </c>
      <c r="L460" s="35"/>
      <c r="M460" s="35"/>
      <c r="N460" s="35">
        <f t="shared" si="147"/>
        <v>9.16856443</v>
      </c>
      <c r="O460" s="35">
        <f t="shared" si="148"/>
        <v>9.16856443</v>
      </c>
      <c r="P460" s="117"/>
      <c r="Q460" s="117"/>
      <c r="R460" s="35">
        <f t="shared" si="134"/>
        <v>-1.16856443</v>
      </c>
      <c r="S460" s="35">
        <f t="shared" si="135"/>
        <v>1.16856443</v>
      </c>
      <c r="T460" s="34">
        <f t="shared" si="149"/>
        <v>0.14607055375</v>
      </c>
      <c r="U460" s="117"/>
      <c r="V460" s="117"/>
      <c r="W460" s="116"/>
    </row>
    <row r="461" spans="1:42">
      <c r="A461" s="119" t="s">
        <v>933</v>
      </c>
      <c r="B461" s="118" t="s">
        <v>510</v>
      </c>
      <c r="C461" s="113"/>
      <c r="D461" s="35">
        <f t="shared" si="146"/>
        <v>1.9933419999999999</v>
      </c>
      <c r="E461" s="35">
        <f t="shared" si="146"/>
        <v>0</v>
      </c>
      <c r="F461" s="35"/>
      <c r="G461" s="35"/>
      <c r="H461" s="35"/>
      <c r="I461" s="35"/>
      <c r="J461" s="35"/>
      <c r="K461" s="35"/>
      <c r="L461" s="35">
        <v>1.9933419999999999</v>
      </c>
      <c r="M461" s="35"/>
      <c r="N461" s="35">
        <f t="shared" si="147"/>
        <v>0</v>
      </c>
      <c r="O461" s="35">
        <f t="shared" si="148"/>
        <v>0</v>
      </c>
      <c r="P461" s="117"/>
      <c r="Q461" s="117"/>
      <c r="R461" s="35">
        <f t="shared" si="134"/>
        <v>1.9933419999999999</v>
      </c>
      <c r="S461" s="35">
        <f t="shared" si="135"/>
        <v>0</v>
      </c>
      <c r="T461" s="34"/>
      <c r="U461" s="117"/>
      <c r="V461" s="117"/>
      <c r="W461" s="116"/>
    </row>
    <row r="462" spans="1:42">
      <c r="A462" s="119"/>
      <c r="B462" s="118" t="s">
        <v>1706</v>
      </c>
      <c r="C462" s="113"/>
      <c r="D462" s="35"/>
      <c r="E462" s="35"/>
      <c r="F462" s="35"/>
      <c r="G462" s="35"/>
      <c r="H462" s="35"/>
      <c r="I462" s="133"/>
      <c r="J462" s="35"/>
      <c r="K462" s="35"/>
      <c r="L462" s="35"/>
      <c r="M462" s="35"/>
      <c r="N462" s="35"/>
      <c r="O462" s="35"/>
      <c r="P462" s="117"/>
      <c r="Q462" s="117"/>
      <c r="R462" s="35">
        <f t="shared" si="134"/>
        <v>0</v>
      </c>
      <c r="S462" s="35">
        <f t="shared" si="135"/>
        <v>0</v>
      </c>
      <c r="T462" s="34"/>
      <c r="U462" s="117"/>
      <c r="V462" s="117"/>
      <c r="W462" s="116"/>
    </row>
    <row r="463" spans="1:42" ht="31.2">
      <c r="A463" s="119" t="s">
        <v>1806</v>
      </c>
      <c r="B463" s="120" t="s">
        <v>1805</v>
      </c>
      <c r="C463" s="113"/>
      <c r="D463" s="35">
        <f t="shared" ref="D463:E466" si="150">SUM(F463,H463,J463,L463)</f>
        <v>2.988</v>
      </c>
      <c r="E463" s="35">
        <f t="shared" si="150"/>
        <v>2.988</v>
      </c>
      <c r="F463" s="35"/>
      <c r="G463" s="35"/>
      <c r="H463" s="35">
        <v>2.988</v>
      </c>
      <c r="I463" s="35">
        <v>2.988</v>
      </c>
      <c r="J463" s="35"/>
      <c r="K463" s="35"/>
      <c r="L463" s="35"/>
      <c r="M463" s="35"/>
      <c r="N463" s="35">
        <f>E463</f>
        <v>2.988</v>
      </c>
      <c r="O463" s="35">
        <f>K463</f>
        <v>0</v>
      </c>
      <c r="P463" s="117"/>
      <c r="Q463" s="117"/>
      <c r="R463" s="35">
        <f t="shared" si="134"/>
        <v>0</v>
      </c>
      <c r="S463" s="35">
        <f t="shared" si="135"/>
        <v>0</v>
      </c>
      <c r="T463" s="34">
        <f>E463/(F463+H463+J463)-100%</f>
        <v>0</v>
      </c>
      <c r="U463" s="117"/>
      <c r="V463" s="117"/>
      <c r="W463" s="116"/>
    </row>
    <row r="464" spans="1:42">
      <c r="A464" s="119" t="s">
        <v>1804</v>
      </c>
      <c r="B464" s="120" t="s">
        <v>1713</v>
      </c>
      <c r="C464" s="113"/>
      <c r="D464" s="35">
        <f t="shared" si="150"/>
        <v>0.432</v>
      </c>
      <c r="E464" s="35">
        <f t="shared" si="150"/>
        <v>0.43180000000000002</v>
      </c>
      <c r="F464" s="35"/>
      <c r="G464" s="35"/>
      <c r="H464" s="35">
        <v>0.432</v>
      </c>
      <c r="I464" s="35">
        <v>0.43180000000000002</v>
      </c>
      <c r="J464" s="35"/>
      <c r="K464" s="35"/>
      <c r="L464" s="35"/>
      <c r="M464" s="35"/>
      <c r="N464" s="35">
        <f>E464</f>
        <v>0.43180000000000002</v>
      </c>
      <c r="O464" s="35">
        <f>K464</f>
        <v>0</v>
      </c>
      <c r="P464" s="117"/>
      <c r="Q464" s="117"/>
      <c r="R464" s="35">
        <f t="shared" si="134"/>
        <v>1.9999999999997797E-4</v>
      </c>
      <c r="S464" s="35">
        <f t="shared" si="135"/>
        <v>-1.9999999999997797E-4</v>
      </c>
      <c r="T464" s="34">
        <f>E464/(F464+H464+J464)-100%</f>
        <v>-4.629629629628873E-4</v>
      </c>
      <c r="U464" s="117"/>
      <c r="V464" s="117"/>
      <c r="W464" s="116"/>
    </row>
    <row r="465" spans="1:42" ht="31.2">
      <c r="A465" s="119" t="s">
        <v>1803</v>
      </c>
      <c r="B465" s="120" t="s">
        <v>1802</v>
      </c>
      <c r="C465" s="113"/>
      <c r="D465" s="35">
        <f t="shared" si="150"/>
        <v>2.0750000000000002</v>
      </c>
      <c r="E465" s="35">
        <f t="shared" si="150"/>
        <v>2.0750000000000002</v>
      </c>
      <c r="F465" s="35">
        <v>2.0750000000000002</v>
      </c>
      <c r="G465" s="35">
        <v>2.0750000000000002</v>
      </c>
      <c r="H465" s="35"/>
      <c r="I465" s="35"/>
      <c r="J465" s="35"/>
      <c r="K465" s="35"/>
      <c r="L465" s="35"/>
      <c r="M465" s="35"/>
      <c r="N465" s="35">
        <f>E465</f>
        <v>2.0750000000000002</v>
      </c>
      <c r="O465" s="35">
        <f>K465</f>
        <v>0</v>
      </c>
      <c r="P465" s="117"/>
      <c r="Q465" s="117"/>
      <c r="R465" s="35">
        <f t="shared" si="134"/>
        <v>0</v>
      </c>
      <c r="S465" s="35">
        <f t="shared" si="135"/>
        <v>0</v>
      </c>
      <c r="T465" s="34">
        <f>E465/(F465+H465+J465)-100%</f>
        <v>0</v>
      </c>
      <c r="U465" s="117"/>
      <c r="V465" s="117"/>
      <c r="W465" s="116"/>
    </row>
    <row r="466" spans="1:42">
      <c r="A466" s="119" t="s">
        <v>1801</v>
      </c>
      <c r="B466" s="117" t="s">
        <v>1800</v>
      </c>
      <c r="C466" s="113"/>
      <c r="D466" s="35">
        <f t="shared" si="150"/>
        <v>9.7000000000000003E-2</v>
      </c>
      <c r="E466" s="35">
        <f t="shared" si="150"/>
        <v>9.7000000000000003E-2</v>
      </c>
      <c r="F466" s="35">
        <v>9.7000000000000003E-2</v>
      </c>
      <c r="G466" s="35">
        <v>9.7000000000000003E-2</v>
      </c>
      <c r="H466" s="35"/>
      <c r="I466" s="35"/>
      <c r="J466" s="35"/>
      <c r="K466" s="35"/>
      <c r="L466" s="35"/>
      <c r="M466" s="35"/>
      <c r="N466" s="35">
        <f>E466</f>
        <v>9.7000000000000003E-2</v>
      </c>
      <c r="O466" s="35">
        <f>K466</f>
        <v>0</v>
      </c>
      <c r="P466" s="117"/>
      <c r="Q466" s="117"/>
      <c r="R466" s="35">
        <f t="shared" si="134"/>
        <v>0</v>
      </c>
      <c r="S466" s="35">
        <f t="shared" si="135"/>
        <v>0</v>
      </c>
      <c r="T466" s="34">
        <f>E466/(F466+H466+J466)-100%</f>
        <v>0</v>
      </c>
      <c r="U466" s="117"/>
      <c r="V466" s="117"/>
      <c r="W466" s="116"/>
    </row>
    <row r="467" spans="1:42" s="121" customFormat="1">
      <c r="A467" s="127" t="s">
        <v>526</v>
      </c>
      <c r="B467" s="123" t="s">
        <v>1799</v>
      </c>
      <c r="C467" s="126"/>
      <c r="D467" s="126">
        <f>SUM(D469:D472,D474,D476:D499)</f>
        <v>24.114818000000007</v>
      </c>
      <c r="E467" s="131">
        <f>SUM(E469:E499)</f>
        <v>21.712850740000004</v>
      </c>
      <c r="F467" s="126">
        <f t="shared" ref="F467:M467" si="151">SUM(F469:F472,F474,F476:F499)</f>
        <v>4.8345179999999992</v>
      </c>
      <c r="G467" s="126">
        <f t="shared" si="151"/>
        <v>4.8345179999999992</v>
      </c>
      <c r="H467" s="126">
        <f t="shared" si="151"/>
        <v>9.6872999999999987</v>
      </c>
      <c r="I467" s="126">
        <f t="shared" si="151"/>
        <v>9.6877370000000003</v>
      </c>
      <c r="J467" s="126">
        <f t="shared" si="151"/>
        <v>7.7329999999999997</v>
      </c>
      <c r="K467" s="126">
        <f t="shared" si="151"/>
        <v>7.1905957400000009</v>
      </c>
      <c r="L467" s="126">
        <f t="shared" si="151"/>
        <v>1.8599999999999999</v>
      </c>
      <c r="M467" s="126">
        <f t="shared" si="151"/>
        <v>0</v>
      </c>
      <c r="N467" s="125">
        <f>E467</f>
        <v>21.712850740000004</v>
      </c>
      <c r="O467" s="125">
        <f>K467</f>
        <v>7.1905957400000009</v>
      </c>
      <c r="P467" s="123"/>
      <c r="Q467" s="123"/>
      <c r="R467" s="125">
        <f t="shared" si="134"/>
        <v>2.4019672600000028</v>
      </c>
      <c r="S467" s="125">
        <f t="shared" si="135"/>
        <v>-0.54196725999999362</v>
      </c>
      <c r="T467" s="124">
        <f>E467/(F467+H467+J467)-100%</f>
        <v>-2.4352805760981422E-2</v>
      </c>
      <c r="U467" s="123"/>
      <c r="V467" s="123"/>
      <c r="W467" s="122"/>
    </row>
    <row r="468" spans="1:42">
      <c r="A468" s="119"/>
      <c r="B468" s="118" t="s">
        <v>1725</v>
      </c>
      <c r="C468" s="113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117"/>
      <c r="Q468" s="117"/>
      <c r="R468" s="35">
        <f t="shared" si="134"/>
        <v>0</v>
      </c>
      <c r="S468" s="35">
        <f t="shared" si="135"/>
        <v>0</v>
      </c>
      <c r="T468" s="34"/>
      <c r="U468" s="117"/>
      <c r="V468" s="117"/>
      <c r="W468" s="116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ht="31.2">
      <c r="A469" s="119" t="s">
        <v>930</v>
      </c>
      <c r="B469" s="120" t="s">
        <v>1798</v>
      </c>
      <c r="C469" s="113"/>
      <c r="D469" s="35">
        <f t="shared" ref="D469:E472" si="152">SUM(F469,H469,J469,L469)</f>
        <v>0.61099999999999999</v>
      </c>
      <c r="E469" s="35">
        <f t="shared" si="152"/>
        <v>0.61099999999999999</v>
      </c>
      <c r="F469" s="35">
        <v>0.61099999999999999</v>
      </c>
      <c r="G469" s="35">
        <v>0.61099999999999999</v>
      </c>
      <c r="H469" s="35">
        <v>0</v>
      </c>
      <c r="I469" s="35">
        <v>0</v>
      </c>
      <c r="J469" s="35">
        <v>0</v>
      </c>
      <c r="K469" s="35"/>
      <c r="L469" s="35">
        <v>0</v>
      </c>
      <c r="M469" s="35"/>
      <c r="N469" s="35">
        <f>E469</f>
        <v>0.61099999999999999</v>
      </c>
      <c r="O469" s="35">
        <f>K469</f>
        <v>0</v>
      </c>
      <c r="P469" s="117"/>
      <c r="Q469" s="117"/>
      <c r="R469" s="35">
        <f t="shared" si="134"/>
        <v>0</v>
      </c>
      <c r="S469" s="35">
        <f t="shared" si="135"/>
        <v>0</v>
      </c>
      <c r="T469" s="34">
        <f>E469/(F469+H469+J469)-100%</f>
        <v>0</v>
      </c>
      <c r="U469" s="117"/>
      <c r="V469" s="117"/>
      <c r="W469" s="116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>
      <c r="A470" s="119" t="s">
        <v>928</v>
      </c>
      <c r="B470" s="120" t="s">
        <v>1655</v>
      </c>
      <c r="C470" s="113"/>
      <c r="D470" s="35">
        <f t="shared" si="152"/>
        <v>0.23699999999999999</v>
      </c>
      <c r="E470" s="35">
        <f t="shared" si="152"/>
        <v>0.23699999999999999</v>
      </c>
      <c r="F470" s="35">
        <v>0</v>
      </c>
      <c r="G470" s="35">
        <v>0</v>
      </c>
      <c r="H470" s="35">
        <v>0.23699999999999999</v>
      </c>
      <c r="I470" s="35">
        <v>0.23699999999999999</v>
      </c>
      <c r="J470" s="35">
        <v>0</v>
      </c>
      <c r="K470" s="35"/>
      <c r="L470" s="35">
        <v>0</v>
      </c>
      <c r="M470" s="35"/>
      <c r="N470" s="35">
        <f>E470</f>
        <v>0.23699999999999999</v>
      </c>
      <c r="O470" s="35">
        <f>K470</f>
        <v>0</v>
      </c>
      <c r="P470" s="117"/>
      <c r="Q470" s="117"/>
      <c r="R470" s="35">
        <f t="shared" si="134"/>
        <v>0</v>
      </c>
      <c r="S470" s="35">
        <f t="shared" si="135"/>
        <v>0</v>
      </c>
      <c r="T470" s="34">
        <f>E470/(F470+H470+J470)-100%</f>
        <v>0</v>
      </c>
      <c r="U470" s="117"/>
      <c r="V470" s="117"/>
      <c r="W470" s="116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>
      <c r="A471" s="119" t="s">
        <v>926</v>
      </c>
      <c r="B471" s="120" t="s">
        <v>1713</v>
      </c>
      <c r="C471" s="113"/>
      <c r="D471" s="35">
        <f t="shared" si="152"/>
        <v>0.41099999999999998</v>
      </c>
      <c r="E471" s="35">
        <f t="shared" si="152"/>
        <v>0.41099999999999998</v>
      </c>
      <c r="F471" s="35">
        <v>0.41099999999999998</v>
      </c>
      <c r="G471" s="35">
        <v>0.41099999999999998</v>
      </c>
      <c r="H471" s="35">
        <v>0</v>
      </c>
      <c r="I471" s="35">
        <v>0</v>
      </c>
      <c r="J471" s="35">
        <v>0</v>
      </c>
      <c r="K471" s="35"/>
      <c r="L471" s="35">
        <v>0</v>
      </c>
      <c r="M471" s="35"/>
      <c r="N471" s="35">
        <f>E471</f>
        <v>0.41099999999999998</v>
      </c>
      <c r="O471" s="35">
        <f>K471</f>
        <v>0</v>
      </c>
      <c r="P471" s="117"/>
      <c r="Q471" s="117"/>
      <c r="R471" s="35">
        <f t="shared" si="134"/>
        <v>0</v>
      </c>
      <c r="S471" s="35">
        <f t="shared" si="135"/>
        <v>0</v>
      </c>
      <c r="T471" s="34">
        <f>E471/(F471+H471+J471)-100%</f>
        <v>0</v>
      </c>
      <c r="U471" s="117"/>
      <c r="V471" s="117"/>
      <c r="W471" s="116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>
      <c r="A472" s="119" t="s">
        <v>1797</v>
      </c>
      <c r="B472" s="120" t="s">
        <v>1796</v>
      </c>
      <c r="C472" s="113"/>
      <c r="D472" s="35">
        <f t="shared" si="152"/>
        <v>0.83400000000000007</v>
      </c>
      <c r="E472" s="35">
        <f t="shared" si="152"/>
        <v>0.77</v>
      </c>
      <c r="F472" s="35">
        <v>0.77</v>
      </c>
      <c r="G472" s="35">
        <v>0.77</v>
      </c>
      <c r="H472" s="35">
        <v>0</v>
      </c>
      <c r="I472" s="35">
        <v>0</v>
      </c>
      <c r="J472" s="35">
        <v>6.4000000000000001E-2</v>
      </c>
      <c r="K472" s="35"/>
      <c r="L472" s="35">
        <v>0</v>
      </c>
      <c r="M472" s="35"/>
      <c r="N472" s="35">
        <f>E472</f>
        <v>0.77</v>
      </c>
      <c r="O472" s="35">
        <f>K472</f>
        <v>0</v>
      </c>
      <c r="P472" s="117"/>
      <c r="Q472" s="117"/>
      <c r="R472" s="35">
        <f t="shared" si="134"/>
        <v>6.4000000000000057E-2</v>
      </c>
      <c r="S472" s="35">
        <f t="shared" si="135"/>
        <v>-6.4000000000000001E-2</v>
      </c>
      <c r="T472" s="34">
        <f>E472/(F472+H472+J472)-100%</f>
        <v>-7.673860911270991E-2</v>
      </c>
      <c r="U472" s="117"/>
      <c r="V472" s="117"/>
      <c r="W472" s="116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>
      <c r="A473" s="119"/>
      <c r="B473" s="118" t="s">
        <v>523</v>
      </c>
      <c r="C473" s="113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117"/>
      <c r="Q473" s="117"/>
      <c r="R473" s="35">
        <f t="shared" si="134"/>
        <v>0</v>
      </c>
      <c r="S473" s="35">
        <f t="shared" si="135"/>
        <v>0</v>
      </c>
      <c r="T473" s="34"/>
      <c r="U473" s="117"/>
      <c r="V473" s="117"/>
      <c r="W473" s="116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>
      <c r="A474" s="119" t="s">
        <v>1795</v>
      </c>
      <c r="B474" s="120" t="s">
        <v>1794</v>
      </c>
      <c r="C474" s="113"/>
      <c r="D474" s="35">
        <f>SUM(F474,H474,J474,L474)</f>
        <v>0.36399999999999999</v>
      </c>
      <c r="E474" s="35">
        <f>SUM(G474,I474,K474,M474)</f>
        <v>0.36423499999999998</v>
      </c>
      <c r="F474" s="35">
        <v>0</v>
      </c>
      <c r="G474" s="35">
        <v>0</v>
      </c>
      <c r="H474" s="35">
        <v>0.36399999999999999</v>
      </c>
      <c r="I474" s="35">
        <v>0.36423499999999998</v>
      </c>
      <c r="J474" s="35">
        <v>0</v>
      </c>
      <c r="K474" s="35"/>
      <c r="L474" s="35">
        <v>0</v>
      </c>
      <c r="M474" s="35"/>
      <c r="N474" s="35">
        <f>E474</f>
        <v>0.36423499999999998</v>
      </c>
      <c r="O474" s="35">
        <f>K474</f>
        <v>0</v>
      </c>
      <c r="P474" s="117"/>
      <c r="Q474" s="117"/>
      <c r="R474" s="35">
        <f t="shared" si="134"/>
        <v>-2.3499999999998522E-4</v>
      </c>
      <c r="S474" s="35">
        <f t="shared" si="135"/>
        <v>2.3499999999998522E-4</v>
      </c>
      <c r="T474" s="34">
        <f>E474/(F474+H474+J474)-100%</f>
        <v>6.4560439560445992E-4</v>
      </c>
      <c r="U474" s="117"/>
      <c r="V474" s="117"/>
      <c r="W474" s="116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>
      <c r="A475" s="119"/>
      <c r="B475" s="118" t="s">
        <v>1708</v>
      </c>
      <c r="C475" s="113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117"/>
      <c r="Q475" s="117"/>
      <c r="R475" s="35">
        <f t="shared" si="134"/>
        <v>0</v>
      </c>
      <c r="S475" s="35">
        <f t="shared" si="135"/>
        <v>0</v>
      </c>
      <c r="T475" s="34"/>
      <c r="U475" s="117"/>
      <c r="V475" s="117"/>
      <c r="W475" s="116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ht="31.2">
      <c r="A476" s="119" t="s">
        <v>1793</v>
      </c>
      <c r="B476" s="120" t="s">
        <v>1792</v>
      </c>
      <c r="C476" s="113"/>
      <c r="D476" s="35">
        <f t="shared" ref="D476:D499" si="153">SUM(F476,H476,J476,L476)</f>
        <v>8.5000000000000006E-2</v>
      </c>
      <c r="E476" s="35">
        <f t="shared" ref="E476:E499" si="154">SUM(G476,I476,K476,M476)</f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/>
      <c r="L476" s="35">
        <v>8.5000000000000006E-2</v>
      </c>
      <c r="M476" s="35"/>
      <c r="N476" s="35">
        <f t="shared" ref="N476:N500" si="155">E476</f>
        <v>0</v>
      </c>
      <c r="O476" s="35">
        <f t="shared" ref="O476:O500" si="156">K476</f>
        <v>0</v>
      </c>
      <c r="P476" s="117"/>
      <c r="Q476" s="117"/>
      <c r="R476" s="35">
        <f t="shared" si="134"/>
        <v>8.5000000000000006E-2</v>
      </c>
      <c r="S476" s="35">
        <f t="shared" si="135"/>
        <v>0</v>
      </c>
      <c r="T476" s="34"/>
      <c r="U476" s="117"/>
      <c r="V476" s="117"/>
      <c r="W476" s="11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>
      <c r="A477" s="119" t="s">
        <v>924</v>
      </c>
      <c r="B477" s="120" t="s">
        <v>1791</v>
      </c>
      <c r="C477" s="113"/>
      <c r="D477" s="35">
        <f t="shared" si="153"/>
        <v>8.1000000000000003E-2</v>
      </c>
      <c r="E477" s="35">
        <f t="shared" si="154"/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/>
      <c r="L477" s="35">
        <v>8.1000000000000003E-2</v>
      </c>
      <c r="M477" s="35"/>
      <c r="N477" s="35">
        <f t="shared" si="155"/>
        <v>0</v>
      </c>
      <c r="O477" s="35">
        <f t="shared" si="156"/>
        <v>0</v>
      </c>
      <c r="P477" s="117"/>
      <c r="Q477" s="117"/>
      <c r="R477" s="35">
        <f t="shared" si="134"/>
        <v>8.1000000000000003E-2</v>
      </c>
      <c r="S477" s="35">
        <f t="shared" si="135"/>
        <v>0</v>
      </c>
      <c r="T477" s="34"/>
      <c r="U477" s="117"/>
      <c r="V477" s="117"/>
      <c r="W477" s="116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ht="31.2">
      <c r="A478" s="119" t="s">
        <v>923</v>
      </c>
      <c r="B478" s="120" t="s">
        <v>1790</v>
      </c>
      <c r="C478" s="113"/>
      <c r="D478" s="35">
        <f t="shared" si="153"/>
        <v>0.109</v>
      </c>
      <c r="E478" s="35">
        <f t="shared" si="154"/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/>
      <c r="L478" s="35">
        <v>0.109</v>
      </c>
      <c r="M478" s="35"/>
      <c r="N478" s="35">
        <f t="shared" si="155"/>
        <v>0</v>
      </c>
      <c r="O478" s="35">
        <f t="shared" si="156"/>
        <v>0</v>
      </c>
      <c r="P478" s="117"/>
      <c r="Q478" s="117"/>
      <c r="R478" s="35">
        <f t="shared" si="134"/>
        <v>0.109</v>
      </c>
      <c r="S478" s="35">
        <f t="shared" si="135"/>
        <v>0</v>
      </c>
      <c r="T478" s="34"/>
      <c r="U478" s="117"/>
      <c r="V478" s="117"/>
      <c r="W478" s="116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ht="31.2">
      <c r="A479" s="119" t="s">
        <v>922</v>
      </c>
      <c r="B479" s="120" t="s">
        <v>1789</v>
      </c>
      <c r="C479" s="113"/>
      <c r="D479" s="35">
        <f t="shared" si="153"/>
        <v>0.13200000000000001</v>
      </c>
      <c r="E479" s="35">
        <f t="shared" si="154"/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/>
      <c r="L479" s="35">
        <v>0.13200000000000001</v>
      </c>
      <c r="M479" s="35"/>
      <c r="N479" s="35">
        <f t="shared" si="155"/>
        <v>0</v>
      </c>
      <c r="O479" s="35">
        <f t="shared" si="156"/>
        <v>0</v>
      </c>
      <c r="P479" s="117"/>
      <c r="Q479" s="117"/>
      <c r="R479" s="35">
        <f t="shared" ref="R479:R542" si="157">D479-E479</f>
        <v>0.13200000000000001</v>
      </c>
      <c r="S479" s="35">
        <f t="shared" ref="S479:S542" si="158">E479-F479-H479-J479</f>
        <v>0</v>
      </c>
      <c r="T479" s="34"/>
      <c r="U479" s="117"/>
      <c r="V479" s="117"/>
      <c r="W479" s="116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ht="31.2">
      <c r="A480" s="119" t="s">
        <v>921</v>
      </c>
      <c r="B480" s="120" t="s">
        <v>1788</v>
      </c>
      <c r="C480" s="113"/>
      <c r="D480" s="35">
        <f t="shared" si="153"/>
        <v>0.155</v>
      </c>
      <c r="E480" s="35">
        <f t="shared" si="154"/>
        <v>0.123</v>
      </c>
      <c r="F480" s="35">
        <v>0.123</v>
      </c>
      <c r="G480" s="35">
        <v>0.123</v>
      </c>
      <c r="H480" s="35">
        <v>0</v>
      </c>
      <c r="I480" s="35">
        <v>0</v>
      </c>
      <c r="J480" s="35">
        <v>0</v>
      </c>
      <c r="K480" s="35"/>
      <c r="L480" s="35">
        <v>3.2000000000000001E-2</v>
      </c>
      <c r="M480" s="35"/>
      <c r="N480" s="35">
        <f t="shared" si="155"/>
        <v>0.123</v>
      </c>
      <c r="O480" s="35">
        <f t="shared" si="156"/>
        <v>0</v>
      </c>
      <c r="P480" s="117"/>
      <c r="Q480" s="117"/>
      <c r="R480" s="35">
        <f t="shared" si="157"/>
        <v>3.2000000000000001E-2</v>
      </c>
      <c r="S480" s="35">
        <f t="shared" si="158"/>
        <v>0</v>
      </c>
      <c r="T480" s="34">
        <f t="shared" ref="T480:T500" si="159">E480/(F480+H480+J480)-100%</f>
        <v>0</v>
      </c>
      <c r="U480" s="117"/>
      <c r="V480" s="117"/>
      <c r="W480" s="116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ht="31.2">
      <c r="A481" s="119" t="s">
        <v>919</v>
      </c>
      <c r="B481" s="120" t="s">
        <v>1787</v>
      </c>
      <c r="C481" s="113"/>
      <c r="D481" s="35">
        <f t="shared" si="153"/>
        <v>2.8616950000000001</v>
      </c>
      <c r="E481" s="35">
        <f t="shared" si="154"/>
        <v>2.0435729999999999</v>
      </c>
      <c r="F481" s="35">
        <v>1.6949999999999999E-3</v>
      </c>
      <c r="G481" s="35">
        <v>1.6949999999999999E-3</v>
      </c>
      <c r="H481" s="35">
        <v>0.61799999999999999</v>
      </c>
      <c r="I481" s="35">
        <v>0.61799999999999999</v>
      </c>
      <c r="J481" s="35">
        <v>1.9319999999999999</v>
      </c>
      <c r="K481" s="35">
        <v>1.423878</v>
      </c>
      <c r="L481" s="35">
        <v>0.31</v>
      </c>
      <c r="M481" s="35"/>
      <c r="N481" s="35">
        <f t="shared" si="155"/>
        <v>2.0435729999999999</v>
      </c>
      <c r="O481" s="35">
        <f t="shared" si="156"/>
        <v>1.423878</v>
      </c>
      <c r="P481" s="117"/>
      <c r="Q481" s="117"/>
      <c r="R481" s="35">
        <f t="shared" si="157"/>
        <v>0.81812200000000024</v>
      </c>
      <c r="S481" s="35">
        <f t="shared" si="158"/>
        <v>-0.50812199999999974</v>
      </c>
      <c r="T481" s="34">
        <f t="shared" si="159"/>
        <v>-0.19913116575452794</v>
      </c>
      <c r="U481" s="117"/>
      <c r="V481" s="117"/>
      <c r="W481" s="116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ht="31.2">
      <c r="A482" s="119" t="s">
        <v>917</v>
      </c>
      <c r="B482" s="120" t="s">
        <v>1786</v>
      </c>
      <c r="C482" s="113"/>
      <c r="D482" s="35">
        <f t="shared" si="153"/>
        <v>0.22769500000000004</v>
      </c>
      <c r="E482" s="35">
        <f t="shared" si="154"/>
        <v>0.14195100000000002</v>
      </c>
      <c r="F482" s="35">
        <v>1.6949999999999999E-3</v>
      </c>
      <c r="G482" s="35">
        <v>1.6949999999999999E-3</v>
      </c>
      <c r="H482" s="35">
        <v>0.13400000000000001</v>
      </c>
      <c r="I482" s="35">
        <v>0.13400000000000001</v>
      </c>
      <c r="J482" s="35">
        <v>4.2000000000000003E-2</v>
      </c>
      <c r="K482" s="35">
        <v>6.2560000000000003E-3</v>
      </c>
      <c r="L482" s="35">
        <v>0.05</v>
      </c>
      <c r="M482" s="35"/>
      <c r="N482" s="35">
        <f t="shared" si="155"/>
        <v>0.14195100000000002</v>
      </c>
      <c r="O482" s="35">
        <f t="shared" si="156"/>
        <v>6.2560000000000003E-3</v>
      </c>
      <c r="P482" s="117"/>
      <c r="Q482" s="117"/>
      <c r="R482" s="35">
        <f t="shared" si="157"/>
        <v>8.5744000000000015E-2</v>
      </c>
      <c r="S482" s="35">
        <f t="shared" si="158"/>
        <v>-3.5743999999999991E-2</v>
      </c>
      <c r="T482" s="34">
        <f t="shared" si="159"/>
        <v>-0.2011536621739497</v>
      </c>
      <c r="U482" s="117"/>
      <c r="V482" s="117"/>
      <c r="W482" s="116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ht="31.2">
      <c r="A483" s="119" t="s">
        <v>915</v>
      </c>
      <c r="B483" s="120" t="s">
        <v>1785</v>
      </c>
      <c r="C483" s="113"/>
      <c r="D483" s="35">
        <f t="shared" si="153"/>
        <v>2.6630000000000003</v>
      </c>
      <c r="E483" s="35">
        <f t="shared" si="154"/>
        <v>2.8781433200000004</v>
      </c>
      <c r="F483" s="35">
        <v>0.123</v>
      </c>
      <c r="G483" s="35">
        <v>0.123</v>
      </c>
      <c r="H483" s="35">
        <v>2.415</v>
      </c>
      <c r="I483" s="35">
        <v>2.415</v>
      </c>
      <c r="J483" s="35">
        <v>7.0000000000000007E-2</v>
      </c>
      <c r="K483" s="35">
        <v>0.34014332000000003</v>
      </c>
      <c r="L483" s="35">
        <v>5.5E-2</v>
      </c>
      <c r="M483" s="35"/>
      <c r="N483" s="35">
        <f t="shared" si="155"/>
        <v>2.8781433200000004</v>
      </c>
      <c r="O483" s="35">
        <f t="shared" si="156"/>
        <v>0.34014332000000003</v>
      </c>
      <c r="P483" s="117"/>
      <c r="Q483" s="117"/>
      <c r="R483" s="35">
        <f t="shared" si="157"/>
        <v>-0.21514332000000014</v>
      </c>
      <c r="S483" s="35">
        <f t="shared" si="158"/>
        <v>0.27014332000000013</v>
      </c>
      <c r="T483" s="34">
        <f t="shared" si="159"/>
        <v>0.10358256134969346</v>
      </c>
      <c r="U483" s="117"/>
      <c r="V483" s="117"/>
      <c r="W483" s="116"/>
    </row>
    <row r="484" spans="1:42" ht="31.2">
      <c r="A484" s="119" t="s">
        <v>913</v>
      </c>
      <c r="B484" s="120" t="s">
        <v>1784</v>
      </c>
      <c r="C484" s="113"/>
      <c r="D484" s="35">
        <f t="shared" si="153"/>
        <v>0.47100000000000003</v>
      </c>
      <c r="E484" s="35">
        <f t="shared" si="154"/>
        <v>0.42893900000000001</v>
      </c>
      <c r="F484" s="35">
        <v>3.0000000000000001E-3</v>
      </c>
      <c r="G484" s="35">
        <v>3.0000000000000001E-3</v>
      </c>
      <c r="H484" s="35">
        <v>0.4</v>
      </c>
      <c r="I484" s="35">
        <v>0.4</v>
      </c>
      <c r="J484" s="35">
        <v>0</v>
      </c>
      <c r="K484" s="35">
        <v>2.5939E-2</v>
      </c>
      <c r="L484" s="35">
        <v>6.8000000000000005E-2</v>
      </c>
      <c r="M484" s="35"/>
      <c r="N484" s="35">
        <f t="shared" si="155"/>
        <v>0.42893900000000001</v>
      </c>
      <c r="O484" s="35">
        <f t="shared" si="156"/>
        <v>2.5939E-2</v>
      </c>
      <c r="P484" s="117"/>
      <c r="Q484" s="117"/>
      <c r="R484" s="35">
        <f t="shared" si="157"/>
        <v>4.2061000000000015E-2</v>
      </c>
      <c r="S484" s="35">
        <f t="shared" si="158"/>
        <v>2.593899999999999E-2</v>
      </c>
      <c r="T484" s="34">
        <f t="shared" si="159"/>
        <v>6.4364764267990093E-2</v>
      </c>
      <c r="U484" s="117"/>
      <c r="V484" s="117"/>
      <c r="W484" s="116"/>
    </row>
    <row r="485" spans="1:42" ht="31.2">
      <c r="A485" s="119" t="s">
        <v>1783</v>
      </c>
      <c r="B485" s="120" t="s">
        <v>1782</v>
      </c>
      <c r="C485" s="113"/>
      <c r="D485" s="35">
        <f t="shared" si="153"/>
        <v>2.1995279999999999</v>
      </c>
      <c r="E485" s="35">
        <f t="shared" si="154"/>
        <v>2.1346769999999999</v>
      </c>
      <c r="F485" s="35">
        <v>1.066228</v>
      </c>
      <c r="G485" s="35">
        <v>1.066228</v>
      </c>
      <c r="H485" s="35">
        <v>1.0443</v>
      </c>
      <c r="I485" s="35">
        <v>1.0443</v>
      </c>
      <c r="J485" s="35">
        <v>2.5000000000000001E-2</v>
      </c>
      <c r="K485" s="35">
        <v>2.4149E-2</v>
      </c>
      <c r="L485" s="35">
        <v>6.4000000000000001E-2</v>
      </c>
      <c r="M485" s="35"/>
      <c r="N485" s="35">
        <f t="shared" si="155"/>
        <v>2.1346769999999999</v>
      </c>
      <c r="O485" s="35">
        <f t="shared" si="156"/>
        <v>2.4149E-2</v>
      </c>
      <c r="P485" s="117"/>
      <c r="Q485" s="117"/>
      <c r="R485" s="35">
        <f t="shared" si="157"/>
        <v>6.4850999999999992E-2</v>
      </c>
      <c r="S485" s="35">
        <f t="shared" si="158"/>
        <v>-8.5100000000002535E-4</v>
      </c>
      <c r="T485" s="34">
        <f t="shared" si="159"/>
        <v>-3.9849629693444744E-4</v>
      </c>
      <c r="U485" s="117"/>
      <c r="V485" s="117"/>
      <c r="W485" s="116"/>
    </row>
    <row r="486" spans="1:42" s="129" customFormat="1" ht="31.2">
      <c r="A486" s="119" t="s">
        <v>1781</v>
      </c>
      <c r="B486" s="120" t="s">
        <v>1780</v>
      </c>
      <c r="C486" s="113"/>
      <c r="D486" s="35">
        <f t="shared" si="153"/>
        <v>0.79400000000000004</v>
      </c>
      <c r="E486" s="35">
        <f t="shared" si="154"/>
        <v>0.63100000000000001</v>
      </c>
      <c r="F486" s="35">
        <v>0</v>
      </c>
      <c r="G486" s="35">
        <v>0</v>
      </c>
      <c r="H486" s="35">
        <v>0.63100000000000001</v>
      </c>
      <c r="I486" s="35">
        <v>0.63100000000000001</v>
      </c>
      <c r="J486" s="35">
        <v>5.1999999999999998E-2</v>
      </c>
      <c r="K486" s="35"/>
      <c r="L486" s="35">
        <v>0.111</v>
      </c>
      <c r="M486" s="35"/>
      <c r="N486" s="35">
        <f t="shared" si="155"/>
        <v>0.63100000000000001</v>
      </c>
      <c r="O486" s="35">
        <f t="shared" si="156"/>
        <v>0</v>
      </c>
      <c r="P486" s="117"/>
      <c r="Q486" s="117"/>
      <c r="R486" s="35">
        <f t="shared" si="157"/>
        <v>0.16300000000000003</v>
      </c>
      <c r="S486" s="35">
        <f t="shared" si="158"/>
        <v>-5.1999999999999998E-2</v>
      </c>
      <c r="T486" s="34">
        <f t="shared" si="159"/>
        <v>-7.6134699853587229E-2</v>
      </c>
      <c r="U486" s="117"/>
      <c r="V486" s="117"/>
      <c r="W486" s="116"/>
      <c r="X486" s="130"/>
      <c r="Y486" s="130"/>
      <c r="Z486" s="130"/>
      <c r="AA486" s="130"/>
      <c r="AB486" s="130"/>
      <c r="AC486" s="130"/>
      <c r="AD486" s="130"/>
      <c r="AE486" s="130"/>
      <c r="AF486" s="130"/>
      <c r="AG486" s="130"/>
      <c r="AH486" s="130"/>
      <c r="AI486" s="130"/>
      <c r="AJ486" s="130"/>
      <c r="AK486" s="130"/>
      <c r="AL486" s="130"/>
      <c r="AM486" s="130"/>
      <c r="AN486" s="130"/>
      <c r="AO486" s="130"/>
      <c r="AP486" s="130"/>
    </row>
    <row r="487" spans="1:42" ht="31.2">
      <c r="A487" s="119" t="s">
        <v>1779</v>
      </c>
      <c r="B487" s="120" t="s">
        <v>1778</v>
      </c>
      <c r="C487" s="113"/>
      <c r="D487" s="35">
        <f t="shared" si="153"/>
        <v>1.8229630000000001</v>
      </c>
      <c r="E487" s="35">
        <f t="shared" si="154"/>
        <v>1.6441236299999999</v>
      </c>
      <c r="F487" s="35">
        <v>0.47896300000000003</v>
      </c>
      <c r="G487" s="35">
        <v>0.47896300000000003</v>
      </c>
      <c r="H487" s="35">
        <v>0.34599999999999997</v>
      </c>
      <c r="I487" s="35">
        <v>0.34599999999999997</v>
      </c>
      <c r="J487" s="35">
        <v>0.93200000000000005</v>
      </c>
      <c r="K487" s="35">
        <v>0.81916062999999995</v>
      </c>
      <c r="L487" s="35">
        <v>6.6000000000000003E-2</v>
      </c>
      <c r="M487" s="35"/>
      <c r="N487" s="35">
        <f t="shared" si="155"/>
        <v>1.6441236299999999</v>
      </c>
      <c r="O487" s="35">
        <f t="shared" si="156"/>
        <v>0.81916062999999995</v>
      </c>
      <c r="P487" s="117"/>
      <c r="Q487" s="117"/>
      <c r="R487" s="35">
        <f t="shared" si="157"/>
        <v>0.17883937000000016</v>
      </c>
      <c r="S487" s="35">
        <f t="shared" si="158"/>
        <v>-0.11283937000000011</v>
      </c>
      <c r="T487" s="34">
        <f t="shared" si="159"/>
        <v>-6.4224101475102269E-2</v>
      </c>
      <c r="U487" s="117"/>
      <c r="V487" s="117"/>
      <c r="W487" s="116"/>
    </row>
    <row r="488" spans="1:42" ht="31.2">
      <c r="A488" s="119" t="s">
        <v>1777</v>
      </c>
      <c r="B488" s="120" t="s">
        <v>1776</v>
      </c>
      <c r="C488" s="113"/>
      <c r="D488" s="35">
        <f t="shared" si="153"/>
        <v>1.0234669999999999</v>
      </c>
      <c r="E488" s="35">
        <f t="shared" si="154"/>
        <v>0.89413300000000007</v>
      </c>
      <c r="F488" s="35">
        <v>3.4466999999999998E-2</v>
      </c>
      <c r="G488" s="35">
        <v>3.4466999999999998E-2</v>
      </c>
      <c r="H488" s="35">
        <v>0.49299999999999999</v>
      </c>
      <c r="I488" s="35">
        <v>0.49299999999999999</v>
      </c>
      <c r="J488" s="35">
        <v>0.35099999999999998</v>
      </c>
      <c r="K488" s="35">
        <v>0.36666599999999999</v>
      </c>
      <c r="L488" s="35">
        <v>0.14499999999999999</v>
      </c>
      <c r="M488" s="35"/>
      <c r="N488" s="35">
        <f t="shared" si="155"/>
        <v>0.89413300000000007</v>
      </c>
      <c r="O488" s="35">
        <f t="shared" si="156"/>
        <v>0.36666599999999999</v>
      </c>
      <c r="P488" s="117"/>
      <c r="Q488" s="117"/>
      <c r="R488" s="35">
        <f t="shared" si="157"/>
        <v>0.12933399999999984</v>
      </c>
      <c r="S488" s="35">
        <f t="shared" si="158"/>
        <v>1.5666000000000069E-2</v>
      </c>
      <c r="T488" s="34">
        <f t="shared" si="159"/>
        <v>1.7833339214791355E-2</v>
      </c>
      <c r="U488" s="117"/>
      <c r="V488" s="117"/>
      <c r="W488" s="116"/>
    </row>
    <row r="489" spans="1:42" s="4" customFormat="1" ht="31.2">
      <c r="A489" s="119" t="s">
        <v>1775</v>
      </c>
      <c r="B489" s="120" t="s">
        <v>1774</v>
      </c>
      <c r="C489" s="113"/>
      <c r="D489" s="35">
        <f t="shared" si="153"/>
        <v>1.7269999999999999</v>
      </c>
      <c r="E489" s="35">
        <f t="shared" si="154"/>
        <v>1.6887066399999999</v>
      </c>
      <c r="F489" s="35">
        <v>0.47299999999999998</v>
      </c>
      <c r="G489" s="35">
        <v>0.47299999999999998</v>
      </c>
      <c r="H489" s="35">
        <v>1.18</v>
      </c>
      <c r="I489" s="35">
        <v>1.18</v>
      </c>
      <c r="J489" s="35">
        <v>1.9E-2</v>
      </c>
      <c r="K489" s="35">
        <v>3.5706639999999998E-2</v>
      </c>
      <c r="L489" s="35">
        <v>5.5E-2</v>
      </c>
      <c r="M489" s="35"/>
      <c r="N489" s="35">
        <f t="shared" si="155"/>
        <v>1.6887066399999999</v>
      </c>
      <c r="O489" s="35">
        <f t="shared" si="156"/>
        <v>3.5706639999999998E-2</v>
      </c>
      <c r="P489" s="117"/>
      <c r="Q489" s="117"/>
      <c r="R489" s="35">
        <f t="shared" si="157"/>
        <v>3.8293359999999943E-2</v>
      </c>
      <c r="S489" s="35">
        <f t="shared" si="158"/>
        <v>1.6706640000000123E-2</v>
      </c>
      <c r="T489" s="34">
        <f t="shared" si="159"/>
        <v>9.9920095693779576E-3</v>
      </c>
      <c r="U489" s="117"/>
      <c r="V489" s="117"/>
      <c r="W489" s="116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</row>
    <row r="490" spans="1:42" ht="31.2">
      <c r="A490" s="119" t="s">
        <v>1773</v>
      </c>
      <c r="B490" s="120" t="s">
        <v>1772</v>
      </c>
      <c r="C490" s="113"/>
      <c r="D490" s="35">
        <f t="shared" si="153"/>
        <v>0.70169499999999996</v>
      </c>
      <c r="E490" s="35">
        <f t="shared" si="154"/>
        <v>0.59024041999999999</v>
      </c>
      <c r="F490" s="35">
        <v>1.6949999999999999E-3</v>
      </c>
      <c r="G490" s="35">
        <v>1.6949999999999999E-3</v>
      </c>
      <c r="H490" s="35">
        <v>0</v>
      </c>
      <c r="I490" s="35">
        <v>0</v>
      </c>
      <c r="J490" s="35">
        <v>0.60499999999999998</v>
      </c>
      <c r="K490" s="35">
        <v>0.58854541999999999</v>
      </c>
      <c r="L490" s="35">
        <v>9.5000000000000001E-2</v>
      </c>
      <c r="M490" s="35"/>
      <c r="N490" s="35">
        <f t="shared" si="155"/>
        <v>0.59024041999999999</v>
      </c>
      <c r="O490" s="35">
        <f t="shared" si="156"/>
        <v>0.58854541999999999</v>
      </c>
      <c r="P490" s="117"/>
      <c r="Q490" s="117"/>
      <c r="R490" s="35">
        <f t="shared" si="157"/>
        <v>0.11145457999999997</v>
      </c>
      <c r="S490" s="35">
        <f t="shared" si="158"/>
        <v>-1.6454579999999996E-2</v>
      </c>
      <c r="T490" s="34">
        <f t="shared" si="159"/>
        <v>-2.7121667394654603E-2</v>
      </c>
      <c r="U490" s="117"/>
      <c r="V490" s="117"/>
      <c r="W490" s="116"/>
    </row>
    <row r="491" spans="1:42">
      <c r="A491" s="119" t="s">
        <v>1771</v>
      </c>
      <c r="B491" s="120" t="s">
        <v>1770</v>
      </c>
      <c r="C491" s="113"/>
      <c r="D491" s="35">
        <f t="shared" si="153"/>
        <v>0.30369500000000005</v>
      </c>
      <c r="E491" s="35">
        <f t="shared" si="154"/>
        <v>0.31136143000000005</v>
      </c>
      <c r="F491" s="35">
        <v>1.6949999999999999E-3</v>
      </c>
      <c r="G491" s="35">
        <v>1.6949999999999999E-3</v>
      </c>
      <c r="H491" s="35">
        <v>3.4000000000000002E-2</v>
      </c>
      <c r="I491" s="35">
        <v>3.4000000000000002E-2</v>
      </c>
      <c r="J491" s="35">
        <v>0.245</v>
      </c>
      <c r="K491" s="35">
        <v>0.27566643000000002</v>
      </c>
      <c r="L491" s="35">
        <v>2.3E-2</v>
      </c>
      <c r="M491" s="35"/>
      <c r="N491" s="35">
        <f t="shared" si="155"/>
        <v>0.31136143000000005</v>
      </c>
      <c r="O491" s="35">
        <f t="shared" si="156"/>
        <v>0.27566643000000002</v>
      </c>
      <c r="P491" s="117"/>
      <c r="Q491" s="117"/>
      <c r="R491" s="35">
        <f t="shared" si="157"/>
        <v>-7.6664300000000019E-3</v>
      </c>
      <c r="S491" s="35">
        <f t="shared" si="158"/>
        <v>3.0666430000000022E-2</v>
      </c>
      <c r="T491" s="34">
        <f t="shared" si="159"/>
        <v>0.10925178574609462</v>
      </c>
      <c r="U491" s="117"/>
      <c r="V491" s="117"/>
      <c r="W491" s="116"/>
    </row>
    <row r="492" spans="1:42">
      <c r="A492" s="119" t="s">
        <v>1769</v>
      </c>
      <c r="B492" s="120" t="s">
        <v>1768</v>
      </c>
      <c r="C492" s="113"/>
      <c r="D492" s="35">
        <f t="shared" si="153"/>
        <v>0.16669500000000001</v>
      </c>
      <c r="E492" s="35">
        <f t="shared" si="154"/>
        <v>0.17484126999999999</v>
      </c>
      <c r="F492" s="35">
        <v>1.6949999999999999E-3</v>
      </c>
      <c r="G492" s="35">
        <v>1.6949999999999999E-3</v>
      </c>
      <c r="H492" s="35">
        <v>3.5000000000000003E-2</v>
      </c>
      <c r="I492" s="35">
        <v>3.5000000000000003E-2</v>
      </c>
      <c r="J492" s="35">
        <v>0.107</v>
      </c>
      <c r="K492" s="35">
        <v>0.13814626999999999</v>
      </c>
      <c r="L492" s="35">
        <v>2.3E-2</v>
      </c>
      <c r="M492" s="35"/>
      <c r="N492" s="35">
        <f t="shared" si="155"/>
        <v>0.17484126999999999</v>
      </c>
      <c r="O492" s="35">
        <f t="shared" si="156"/>
        <v>0.13814626999999999</v>
      </c>
      <c r="P492" s="117"/>
      <c r="Q492" s="117"/>
      <c r="R492" s="35">
        <f t="shared" si="157"/>
        <v>-8.1462699999999832E-3</v>
      </c>
      <c r="S492" s="35">
        <f t="shared" si="158"/>
        <v>3.114626999999999E-2</v>
      </c>
      <c r="T492" s="34">
        <f t="shared" si="159"/>
        <v>0.21675263579108517</v>
      </c>
      <c r="U492" s="117"/>
      <c r="V492" s="117"/>
      <c r="W492" s="116"/>
    </row>
    <row r="493" spans="1:42" s="129" customFormat="1" ht="31.2">
      <c r="A493" s="119" t="s">
        <v>1767</v>
      </c>
      <c r="B493" s="120" t="s">
        <v>1766</v>
      </c>
      <c r="C493" s="113"/>
      <c r="D493" s="35">
        <f t="shared" si="153"/>
        <v>0.44469500000000006</v>
      </c>
      <c r="E493" s="35">
        <f t="shared" si="154"/>
        <v>0.34469500000000003</v>
      </c>
      <c r="F493" s="35">
        <v>1.6949999999999999E-3</v>
      </c>
      <c r="G493" s="35">
        <v>1.6949999999999999E-3</v>
      </c>
      <c r="H493" s="35">
        <v>0.34300000000000003</v>
      </c>
      <c r="I493" s="35">
        <v>0.34300000000000003</v>
      </c>
      <c r="J493" s="35">
        <v>2.9000000000000001E-2</v>
      </c>
      <c r="K493" s="35"/>
      <c r="L493" s="35">
        <v>7.0999999999999994E-2</v>
      </c>
      <c r="M493" s="35"/>
      <c r="N493" s="35">
        <f t="shared" si="155"/>
        <v>0.34469500000000003</v>
      </c>
      <c r="O493" s="35">
        <f t="shared" si="156"/>
        <v>0</v>
      </c>
      <c r="P493" s="117"/>
      <c r="Q493" s="117"/>
      <c r="R493" s="35">
        <f t="shared" si="157"/>
        <v>0.10000000000000003</v>
      </c>
      <c r="S493" s="35">
        <f t="shared" si="158"/>
        <v>-2.9000000000000001E-2</v>
      </c>
      <c r="T493" s="34">
        <f t="shared" si="159"/>
        <v>-7.7603393141465693E-2</v>
      </c>
      <c r="U493" s="117"/>
      <c r="V493" s="117"/>
      <c r="W493" s="116"/>
      <c r="X493" s="130"/>
      <c r="Y493" s="130"/>
      <c r="Z493" s="130"/>
      <c r="AA493" s="130"/>
      <c r="AB493" s="130"/>
      <c r="AC493" s="130"/>
      <c r="AD493" s="130"/>
      <c r="AE493" s="130"/>
      <c r="AF493" s="130"/>
      <c r="AG493" s="130"/>
      <c r="AH493" s="130"/>
      <c r="AI493" s="130"/>
      <c r="AJ493" s="130"/>
      <c r="AK493" s="130"/>
      <c r="AL493" s="130"/>
      <c r="AM493" s="130"/>
      <c r="AN493" s="130"/>
      <c r="AO493" s="130"/>
      <c r="AP493" s="130"/>
    </row>
    <row r="494" spans="1:42" ht="31.2">
      <c r="A494" s="119" t="s">
        <v>1765</v>
      </c>
      <c r="B494" s="120" t="s">
        <v>1764</v>
      </c>
      <c r="C494" s="113"/>
      <c r="D494" s="35">
        <f t="shared" si="153"/>
        <v>1.456855</v>
      </c>
      <c r="E494" s="35">
        <f t="shared" si="154"/>
        <v>1.4106588599999998</v>
      </c>
      <c r="F494" s="35">
        <v>0.67285499999999998</v>
      </c>
      <c r="G494" s="35">
        <v>0.67285499999999998</v>
      </c>
      <c r="H494" s="35">
        <v>0.219</v>
      </c>
      <c r="I494" s="35">
        <v>0.219</v>
      </c>
      <c r="J494" s="35">
        <v>0.39</v>
      </c>
      <c r="K494" s="35">
        <v>0.51880386000000001</v>
      </c>
      <c r="L494" s="35">
        <v>0.17499999999999999</v>
      </c>
      <c r="M494" s="35"/>
      <c r="N494" s="35">
        <f t="shared" si="155"/>
        <v>1.4106588599999998</v>
      </c>
      <c r="O494" s="35">
        <f t="shared" si="156"/>
        <v>0.51880386000000001</v>
      </c>
      <c r="P494" s="117"/>
      <c r="Q494" s="117"/>
      <c r="R494" s="35">
        <f t="shared" si="157"/>
        <v>4.6196140000000163E-2</v>
      </c>
      <c r="S494" s="35">
        <f t="shared" si="158"/>
        <v>0.12880385999999988</v>
      </c>
      <c r="T494" s="34">
        <f t="shared" si="159"/>
        <v>0.10048239465462161</v>
      </c>
      <c r="U494" s="117"/>
      <c r="V494" s="117"/>
      <c r="W494" s="116"/>
    </row>
    <row r="495" spans="1:42" ht="46.8">
      <c r="A495" s="119" t="s">
        <v>1763</v>
      </c>
      <c r="B495" s="120" t="s">
        <v>1762</v>
      </c>
      <c r="C495" s="113"/>
      <c r="D495" s="35">
        <f t="shared" si="153"/>
        <v>2.1786950000000003</v>
      </c>
      <c r="E495" s="35">
        <f t="shared" si="154"/>
        <v>2.0059867499999999</v>
      </c>
      <c r="F495" s="35">
        <v>1.6949999999999999E-3</v>
      </c>
      <c r="G495" s="35">
        <v>1.6949999999999999E-3</v>
      </c>
      <c r="H495" s="35">
        <v>0.89900000000000002</v>
      </c>
      <c r="I495" s="35">
        <v>0.89920199999999995</v>
      </c>
      <c r="J495" s="35">
        <v>1.2190000000000001</v>
      </c>
      <c r="K495" s="35">
        <v>1.1050897500000001</v>
      </c>
      <c r="L495" s="35">
        <v>5.8999999999999997E-2</v>
      </c>
      <c r="M495" s="35"/>
      <c r="N495" s="35">
        <f t="shared" si="155"/>
        <v>2.0059867499999999</v>
      </c>
      <c r="O495" s="35">
        <f t="shared" si="156"/>
        <v>1.1050897500000001</v>
      </c>
      <c r="P495" s="117"/>
      <c r="Q495" s="117"/>
      <c r="R495" s="35">
        <f t="shared" si="157"/>
        <v>0.17270825000000034</v>
      </c>
      <c r="S495" s="35">
        <f t="shared" si="158"/>
        <v>-0.11370824999999996</v>
      </c>
      <c r="T495" s="34">
        <f t="shared" si="159"/>
        <v>-5.364368458669766E-2</v>
      </c>
      <c r="U495" s="117"/>
      <c r="V495" s="117"/>
      <c r="W495" s="116"/>
    </row>
    <row r="496" spans="1:42" ht="31.2">
      <c r="A496" s="119" t="s">
        <v>1761</v>
      </c>
      <c r="B496" s="120" t="s">
        <v>1760</v>
      </c>
      <c r="C496" s="113"/>
      <c r="D496" s="35">
        <f t="shared" si="153"/>
        <v>1.9986949999999999</v>
      </c>
      <c r="E496" s="35">
        <f t="shared" si="154"/>
        <v>1.8191404199999999</v>
      </c>
      <c r="F496" s="35">
        <v>1.6949999999999999E-3</v>
      </c>
      <c r="G496" s="35">
        <v>1.6949999999999999E-3</v>
      </c>
      <c r="H496" s="35">
        <v>0.29499999999999998</v>
      </c>
      <c r="I496" s="35">
        <v>0.29499999999999998</v>
      </c>
      <c r="J496" s="35">
        <v>1.651</v>
      </c>
      <c r="K496" s="35">
        <v>1.5224454199999999</v>
      </c>
      <c r="L496" s="35">
        <v>5.0999999999999997E-2</v>
      </c>
      <c r="M496" s="35"/>
      <c r="N496" s="35">
        <f t="shared" si="155"/>
        <v>1.8191404199999999</v>
      </c>
      <c r="O496" s="35">
        <f t="shared" si="156"/>
        <v>1.5224454199999999</v>
      </c>
      <c r="P496" s="117"/>
      <c r="Q496" s="117"/>
      <c r="R496" s="35">
        <f t="shared" si="157"/>
        <v>0.17955458000000002</v>
      </c>
      <c r="S496" s="35">
        <f t="shared" si="158"/>
        <v>-0.12855458000000008</v>
      </c>
      <c r="T496" s="34">
        <f t="shared" si="159"/>
        <v>-6.6003445097923441E-2</v>
      </c>
      <c r="U496" s="117"/>
      <c r="V496" s="117"/>
      <c r="W496" s="116"/>
    </row>
    <row r="497" spans="1:42" s="4" customFormat="1" ht="31.2">
      <c r="A497" s="119" t="s">
        <v>1759</v>
      </c>
      <c r="B497" s="120" t="s">
        <v>1758</v>
      </c>
      <c r="C497" s="113"/>
      <c r="D497" s="35">
        <f t="shared" si="153"/>
        <v>2.1157499999999999E-2</v>
      </c>
      <c r="E497" s="35">
        <f t="shared" si="154"/>
        <v>2.1157499999999999E-2</v>
      </c>
      <c r="F497" s="35">
        <v>2.1157499999999999E-2</v>
      </c>
      <c r="G497" s="35">
        <v>2.1157499999999999E-2</v>
      </c>
      <c r="H497" s="35">
        <v>0</v>
      </c>
      <c r="I497" s="35">
        <v>0</v>
      </c>
      <c r="J497" s="35"/>
      <c r="K497" s="35"/>
      <c r="L497" s="35"/>
      <c r="M497" s="35"/>
      <c r="N497" s="35">
        <f t="shared" si="155"/>
        <v>2.1157499999999999E-2</v>
      </c>
      <c r="O497" s="35">
        <f t="shared" si="156"/>
        <v>0</v>
      </c>
      <c r="P497" s="117"/>
      <c r="Q497" s="117"/>
      <c r="R497" s="35">
        <f t="shared" si="157"/>
        <v>0</v>
      </c>
      <c r="S497" s="35">
        <f t="shared" si="158"/>
        <v>0</v>
      </c>
      <c r="T497" s="34">
        <f t="shared" si="159"/>
        <v>0</v>
      </c>
      <c r="U497" s="117"/>
      <c r="V497" s="117"/>
      <c r="W497" s="116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</row>
    <row r="498" spans="1:42" ht="31.2">
      <c r="A498" s="119" t="s">
        <v>1757</v>
      </c>
      <c r="B498" s="120" t="s">
        <v>1756</v>
      </c>
      <c r="C498" s="113"/>
      <c r="D498" s="35">
        <f t="shared" si="153"/>
        <v>2.1157499999999999E-2</v>
      </c>
      <c r="E498" s="35">
        <f t="shared" si="154"/>
        <v>2.1157499999999999E-2</v>
      </c>
      <c r="F498" s="35">
        <v>2.1157499999999999E-2</v>
      </c>
      <c r="G498" s="35">
        <v>2.1157499999999999E-2</v>
      </c>
      <c r="H498" s="35">
        <v>0</v>
      </c>
      <c r="I498" s="35">
        <v>0</v>
      </c>
      <c r="J498" s="35"/>
      <c r="K498" s="35"/>
      <c r="L498" s="35"/>
      <c r="M498" s="35"/>
      <c r="N498" s="35">
        <f t="shared" si="155"/>
        <v>2.1157499999999999E-2</v>
      </c>
      <c r="O498" s="35">
        <f t="shared" si="156"/>
        <v>0</v>
      </c>
      <c r="P498" s="117"/>
      <c r="Q498" s="117"/>
      <c r="R498" s="35">
        <f t="shared" si="157"/>
        <v>0</v>
      </c>
      <c r="S498" s="35">
        <f t="shared" si="158"/>
        <v>0</v>
      </c>
      <c r="T498" s="34">
        <f t="shared" si="159"/>
        <v>0</v>
      </c>
      <c r="U498" s="117"/>
      <c r="V498" s="117"/>
      <c r="W498" s="116"/>
    </row>
    <row r="499" spans="1:42" ht="46.8">
      <c r="A499" s="119" t="s">
        <v>1755</v>
      </c>
      <c r="B499" s="120" t="s">
        <v>1754</v>
      </c>
      <c r="C499" s="113"/>
      <c r="D499" s="35">
        <f t="shared" si="153"/>
        <v>1.213E-2</v>
      </c>
      <c r="E499" s="35">
        <f t="shared" si="154"/>
        <v>1.213E-2</v>
      </c>
      <c r="F499" s="35">
        <v>1.213E-2</v>
      </c>
      <c r="G499" s="35">
        <v>1.213E-2</v>
      </c>
      <c r="H499" s="35">
        <v>0</v>
      </c>
      <c r="I499" s="35">
        <v>0</v>
      </c>
      <c r="J499" s="35"/>
      <c r="K499" s="35"/>
      <c r="L499" s="35"/>
      <c r="M499" s="35"/>
      <c r="N499" s="35">
        <f t="shared" si="155"/>
        <v>1.213E-2</v>
      </c>
      <c r="O499" s="35">
        <f t="shared" si="156"/>
        <v>0</v>
      </c>
      <c r="P499" s="117"/>
      <c r="Q499" s="117"/>
      <c r="R499" s="35">
        <f t="shared" si="157"/>
        <v>0</v>
      </c>
      <c r="S499" s="35">
        <f t="shared" si="158"/>
        <v>0</v>
      </c>
      <c r="T499" s="34">
        <f t="shared" si="159"/>
        <v>0</v>
      </c>
      <c r="U499" s="117"/>
      <c r="V499" s="117"/>
      <c r="W499" s="116"/>
    </row>
    <row r="500" spans="1:42" s="121" customFormat="1">
      <c r="A500" s="127" t="s">
        <v>507</v>
      </c>
      <c r="B500" s="123" t="s">
        <v>911</v>
      </c>
      <c r="C500" s="126"/>
      <c r="D500" s="126">
        <f t="shared" ref="D500:M500" si="160">SUM(D502:D507)</f>
        <v>2.2539234699999997</v>
      </c>
      <c r="E500" s="131">
        <f t="shared" si="160"/>
        <v>2.0366504700000001</v>
      </c>
      <c r="F500" s="126">
        <f t="shared" si="160"/>
        <v>0.94533900000000004</v>
      </c>
      <c r="G500" s="126">
        <f t="shared" si="160"/>
        <v>0.95017870000000004</v>
      </c>
      <c r="H500" s="126">
        <f t="shared" si="160"/>
        <v>0.30158446999999999</v>
      </c>
      <c r="I500" s="126">
        <f t="shared" si="160"/>
        <v>0.30158446999999999</v>
      </c>
      <c r="J500" s="126">
        <f t="shared" si="160"/>
        <v>0.68799999999999994</v>
      </c>
      <c r="K500" s="126">
        <f t="shared" si="160"/>
        <v>0.78488730000000007</v>
      </c>
      <c r="L500" s="126">
        <f t="shared" si="160"/>
        <v>0.31900000000000001</v>
      </c>
      <c r="M500" s="126">
        <f t="shared" si="160"/>
        <v>0</v>
      </c>
      <c r="N500" s="125">
        <f t="shared" si="155"/>
        <v>2.0366504700000001</v>
      </c>
      <c r="O500" s="125">
        <f t="shared" si="156"/>
        <v>0.78488730000000007</v>
      </c>
      <c r="P500" s="123"/>
      <c r="Q500" s="123"/>
      <c r="R500" s="125">
        <f t="shared" si="157"/>
        <v>0.21727299999999961</v>
      </c>
      <c r="S500" s="125">
        <f t="shared" si="158"/>
        <v>0.10172700000000001</v>
      </c>
      <c r="T500" s="124">
        <f t="shared" si="159"/>
        <v>5.2574172352150006E-2</v>
      </c>
      <c r="U500" s="123"/>
      <c r="V500" s="123"/>
      <c r="W500" s="122"/>
    </row>
    <row r="501" spans="1:42">
      <c r="A501" s="119"/>
      <c r="B501" s="118" t="s">
        <v>1725</v>
      </c>
      <c r="C501" s="113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117"/>
      <c r="Q501" s="117"/>
      <c r="R501" s="35">
        <f t="shared" si="157"/>
        <v>0</v>
      </c>
      <c r="S501" s="35">
        <f t="shared" si="158"/>
        <v>0</v>
      </c>
      <c r="T501" s="34"/>
      <c r="U501" s="117"/>
      <c r="V501" s="117"/>
      <c r="W501" s="116"/>
    </row>
    <row r="502" spans="1:42" ht="31.2">
      <c r="A502" s="119" t="s">
        <v>910</v>
      </c>
      <c r="B502" s="120" t="s">
        <v>1753</v>
      </c>
      <c r="C502" s="113"/>
      <c r="D502" s="35">
        <f t="shared" ref="D502:E507" si="161">SUM(F502,H502,J502,L502)</f>
        <v>0.34150000000000003</v>
      </c>
      <c r="E502" s="132">
        <f t="shared" si="161"/>
        <v>0.300319</v>
      </c>
      <c r="F502" s="35">
        <v>1.7500000000000002E-2</v>
      </c>
      <c r="G502" s="35">
        <v>1.7500000000000002E-2</v>
      </c>
      <c r="H502" s="35"/>
      <c r="I502" s="35"/>
      <c r="J502" s="35">
        <v>0.24099999999999999</v>
      </c>
      <c r="K502" s="35">
        <v>0.28281899999999999</v>
      </c>
      <c r="L502" s="35">
        <v>8.3000000000000004E-2</v>
      </c>
      <c r="M502" s="35"/>
      <c r="N502" s="35">
        <f t="shared" ref="N502:N508" si="162">E502</f>
        <v>0.300319</v>
      </c>
      <c r="O502" s="35">
        <f t="shared" ref="O502:O508" si="163">K502</f>
        <v>0.28281899999999999</v>
      </c>
      <c r="P502" s="117"/>
      <c r="Q502" s="117"/>
      <c r="R502" s="35">
        <f t="shared" si="157"/>
        <v>4.1181000000000023E-2</v>
      </c>
      <c r="S502" s="35">
        <f t="shared" si="158"/>
        <v>4.1818999999999995E-2</v>
      </c>
      <c r="T502" s="34">
        <f t="shared" ref="T502:T508" si="164">E502/(F502+H502+J502)-100%</f>
        <v>0.16177562862669248</v>
      </c>
      <c r="U502" s="117"/>
      <c r="V502" s="117"/>
      <c r="W502" s="116"/>
    </row>
    <row r="503" spans="1:42" ht="31.2">
      <c r="A503" s="119" t="s">
        <v>908</v>
      </c>
      <c r="B503" s="120" t="s">
        <v>1752</v>
      </c>
      <c r="C503" s="113"/>
      <c r="D503" s="35">
        <f t="shared" si="161"/>
        <v>0.40708447000000003</v>
      </c>
      <c r="E503" s="132">
        <f t="shared" si="161"/>
        <v>0.33425119000000003</v>
      </c>
      <c r="F503" s="35">
        <v>1.7500000000000002E-2</v>
      </c>
      <c r="G503" s="35">
        <v>1.7500000000000002E-2</v>
      </c>
      <c r="H503" s="35">
        <v>0.30158446999999999</v>
      </c>
      <c r="I503" s="35">
        <v>0.30158446999999999</v>
      </c>
      <c r="J503" s="35">
        <v>5.0000000000000001E-3</v>
      </c>
      <c r="K503" s="35">
        <v>1.516672E-2</v>
      </c>
      <c r="L503" s="35">
        <v>8.3000000000000004E-2</v>
      </c>
      <c r="M503" s="35"/>
      <c r="N503" s="35">
        <f t="shared" si="162"/>
        <v>0.33425119000000003</v>
      </c>
      <c r="O503" s="35">
        <f t="shared" si="163"/>
        <v>1.516672E-2</v>
      </c>
      <c r="P503" s="117"/>
      <c r="Q503" s="117"/>
      <c r="R503" s="35">
        <f t="shared" si="157"/>
        <v>7.283328E-2</v>
      </c>
      <c r="S503" s="35">
        <f t="shared" si="158"/>
        <v>1.0166720000000021E-2</v>
      </c>
      <c r="T503" s="34">
        <f t="shared" si="164"/>
        <v>3.1370586810284484E-2</v>
      </c>
      <c r="U503" s="117"/>
      <c r="V503" s="117"/>
      <c r="W503" s="116"/>
    </row>
    <row r="504" spans="1:42" ht="31.2">
      <c r="A504" s="119" t="s">
        <v>906</v>
      </c>
      <c r="B504" s="120" t="s">
        <v>1751</v>
      </c>
      <c r="C504" s="113"/>
      <c r="D504" s="35">
        <f t="shared" si="161"/>
        <v>0.94333899999999993</v>
      </c>
      <c r="E504" s="132">
        <f t="shared" si="161"/>
        <v>0.91044557999999998</v>
      </c>
      <c r="F504" s="35">
        <v>0.85533899999999996</v>
      </c>
      <c r="G504" s="35">
        <v>0.85534399999999999</v>
      </c>
      <c r="H504" s="35"/>
      <c r="I504" s="35"/>
      <c r="J504" s="35">
        <v>5.0000000000000001E-3</v>
      </c>
      <c r="K504" s="35">
        <v>5.5101579999999997E-2</v>
      </c>
      <c r="L504" s="35">
        <v>8.3000000000000004E-2</v>
      </c>
      <c r="M504" s="35"/>
      <c r="N504" s="35">
        <f t="shared" si="162"/>
        <v>0.91044557999999998</v>
      </c>
      <c r="O504" s="35">
        <f t="shared" si="163"/>
        <v>5.5101579999999997E-2</v>
      </c>
      <c r="P504" s="117"/>
      <c r="Q504" s="117"/>
      <c r="R504" s="35">
        <f t="shared" si="157"/>
        <v>3.2893419999999951E-2</v>
      </c>
      <c r="S504" s="35">
        <f t="shared" si="158"/>
        <v>5.0106580000000019E-2</v>
      </c>
      <c r="T504" s="34">
        <f t="shared" si="164"/>
        <v>5.8240507520872509E-2</v>
      </c>
      <c r="U504" s="117"/>
      <c r="V504" s="117"/>
      <c r="W504" s="116"/>
    </row>
    <row r="505" spans="1:42">
      <c r="A505" s="119" t="s">
        <v>905</v>
      </c>
      <c r="B505" s="120" t="s">
        <v>1750</v>
      </c>
      <c r="C505" s="113"/>
      <c r="D505" s="35">
        <f t="shared" si="161"/>
        <v>5.5E-2</v>
      </c>
      <c r="E505" s="132">
        <f t="shared" si="161"/>
        <v>5.4555699999999999E-2</v>
      </c>
      <c r="F505" s="35">
        <v>5.5E-2</v>
      </c>
      <c r="G505" s="35">
        <v>5.4555699999999999E-2</v>
      </c>
      <c r="H505" s="35"/>
      <c r="I505" s="35"/>
      <c r="J505" s="35"/>
      <c r="K505" s="35"/>
      <c r="L505" s="35"/>
      <c r="M505" s="35"/>
      <c r="N505" s="35">
        <f t="shared" si="162"/>
        <v>5.4555699999999999E-2</v>
      </c>
      <c r="O505" s="35">
        <f t="shared" si="163"/>
        <v>0</v>
      </c>
      <c r="P505" s="117"/>
      <c r="Q505" s="117"/>
      <c r="R505" s="35">
        <f t="shared" si="157"/>
        <v>4.4430000000000164E-4</v>
      </c>
      <c r="S505" s="35">
        <f t="shared" si="158"/>
        <v>-4.4430000000000164E-4</v>
      </c>
      <c r="T505" s="34">
        <f t="shared" si="164"/>
        <v>-8.0781818181818732E-3</v>
      </c>
      <c r="U505" s="117"/>
      <c r="V505" s="117"/>
      <c r="W505" s="116"/>
    </row>
    <row r="506" spans="1:42">
      <c r="A506" s="119" t="s">
        <v>1749</v>
      </c>
      <c r="B506" s="120" t="s">
        <v>1748</v>
      </c>
      <c r="C506" s="113"/>
      <c r="D506" s="35">
        <f t="shared" si="161"/>
        <v>7.5000000000000011E-2</v>
      </c>
      <c r="E506" s="132">
        <f t="shared" si="161"/>
        <v>5.2789999999999998E-3</v>
      </c>
      <c r="F506" s="35"/>
      <c r="G506" s="35">
        <v>5.2789999999999998E-3</v>
      </c>
      <c r="H506" s="35"/>
      <c r="I506" s="35"/>
      <c r="J506" s="35">
        <v>5.0000000000000001E-3</v>
      </c>
      <c r="K506" s="35"/>
      <c r="L506" s="35">
        <v>7.0000000000000007E-2</v>
      </c>
      <c r="M506" s="35"/>
      <c r="N506" s="35">
        <f t="shared" si="162"/>
        <v>5.2789999999999998E-3</v>
      </c>
      <c r="O506" s="35">
        <f t="shared" si="163"/>
        <v>0</v>
      </c>
      <c r="P506" s="117"/>
      <c r="Q506" s="117"/>
      <c r="R506" s="35">
        <f t="shared" si="157"/>
        <v>6.9721000000000005E-2</v>
      </c>
      <c r="S506" s="35">
        <f t="shared" si="158"/>
        <v>2.7899999999999973E-4</v>
      </c>
      <c r="T506" s="34">
        <f t="shared" si="164"/>
        <v>5.579999999999985E-2</v>
      </c>
      <c r="U506" s="117"/>
      <c r="V506" s="117"/>
      <c r="W506" s="116"/>
    </row>
    <row r="507" spans="1:42">
      <c r="A507" s="119" t="s">
        <v>1747</v>
      </c>
      <c r="B507" s="120" t="s">
        <v>1713</v>
      </c>
      <c r="C507" s="113"/>
      <c r="D507" s="35">
        <f t="shared" si="161"/>
        <v>0.432</v>
      </c>
      <c r="E507" s="132">
        <f t="shared" si="161"/>
        <v>0.43180000000000002</v>
      </c>
      <c r="F507" s="35"/>
      <c r="G507" s="35"/>
      <c r="H507" s="35"/>
      <c r="I507" s="35"/>
      <c r="J507" s="35">
        <v>0.432</v>
      </c>
      <c r="K507" s="35">
        <v>0.43180000000000002</v>
      </c>
      <c r="L507" s="35"/>
      <c r="M507" s="35"/>
      <c r="N507" s="35">
        <f t="shared" si="162"/>
        <v>0.43180000000000002</v>
      </c>
      <c r="O507" s="35">
        <f t="shared" si="163"/>
        <v>0.43180000000000002</v>
      </c>
      <c r="P507" s="117"/>
      <c r="Q507" s="117"/>
      <c r="R507" s="35">
        <f t="shared" si="157"/>
        <v>1.9999999999997797E-4</v>
      </c>
      <c r="S507" s="35">
        <f t="shared" si="158"/>
        <v>-1.9999999999997797E-4</v>
      </c>
      <c r="T507" s="34">
        <f t="shared" si="164"/>
        <v>-4.629629629628873E-4</v>
      </c>
      <c r="U507" s="117"/>
      <c r="V507" s="117"/>
      <c r="W507" s="116"/>
    </row>
    <row r="508" spans="1:42" s="121" customFormat="1">
      <c r="A508" s="127" t="s">
        <v>508</v>
      </c>
      <c r="B508" s="123" t="s">
        <v>509</v>
      </c>
      <c r="C508" s="126"/>
      <c r="D508" s="126">
        <f t="shared" ref="D508:M508" si="165">SUM(D510:D512,D514:D517,D519:D520,D522:D523)</f>
        <v>9.3746859999999987</v>
      </c>
      <c r="E508" s="131">
        <f t="shared" si="165"/>
        <v>8.0688151000000001</v>
      </c>
      <c r="F508" s="126">
        <f t="shared" si="165"/>
        <v>2.086427</v>
      </c>
      <c r="G508" s="126">
        <f t="shared" si="165"/>
        <v>2.086427</v>
      </c>
      <c r="H508" s="126">
        <f t="shared" si="165"/>
        <v>0.80241999999999991</v>
      </c>
      <c r="I508" s="126">
        <f t="shared" si="165"/>
        <v>0.80241999999999991</v>
      </c>
      <c r="J508" s="126">
        <f t="shared" si="165"/>
        <v>4.8819999999999997</v>
      </c>
      <c r="K508" s="126">
        <f t="shared" si="165"/>
        <v>5.1799681</v>
      </c>
      <c r="L508" s="126">
        <f t="shared" si="165"/>
        <v>1.603839</v>
      </c>
      <c r="M508" s="126">
        <f t="shared" si="165"/>
        <v>0</v>
      </c>
      <c r="N508" s="125">
        <f t="shared" si="162"/>
        <v>8.0688151000000001</v>
      </c>
      <c r="O508" s="125">
        <f t="shared" si="163"/>
        <v>5.1799681</v>
      </c>
      <c r="P508" s="123"/>
      <c r="Q508" s="123"/>
      <c r="R508" s="125">
        <f t="shared" si="157"/>
        <v>1.3058708999999986</v>
      </c>
      <c r="S508" s="125">
        <f t="shared" si="158"/>
        <v>0.29796810000000029</v>
      </c>
      <c r="T508" s="124">
        <f t="shared" si="164"/>
        <v>3.8344352938617821E-2</v>
      </c>
      <c r="U508" s="123"/>
      <c r="V508" s="123"/>
      <c r="W508" s="122"/>
    </row>
    <row r="509" spans="1:42" s="129" customFormat="1">
      <c r="A509" s="119"/>
      <c r="B509" s="118" t="s">
        <v>1706</v>
      </c>
      <c r="C509" s="113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117"/>
      <c r="Q509" s="117"/>
      <c r="R509" s="35">
        <f t="shared" si="157"/>
        <v>0</v>
      </c>
      <c r="S509" s="35">
        <f t="shared" si="158"/>
        <v>0</v>
      </c>
      <c r="T509" s="34"/>
      <c r="U509" s="117"/>
      <c r="V509" s="117"/>
      <c r="W509" s="116"/>
      <c r="X509" s="130"/>
      <c r="Y509" s="130"/>
      <c r="Z509" s="130"/>
      <c r="AA509" s="130"/>
      <c r="AB509" s="130"/>
      <c r="AC509" s="130"/>
      <c r="AD509" s="130"/>
      <c r="AE509" s="130"/>
      <c r="AF509" s="130"/>
      <c r="AG509" s="130"/>
      <c r="AH509" s="130"/>
      <c r="AI509" s="130"/>
      <c r="AJ509" s="130"/>
      <c r="AK509" s="130"/>
      <c r="AL509" s="130"/>
      <c r="AM509" s="130"/>
      <c r="AN509" s="130"/>
      <c r="AO509" s="130"/>
      <c r="AP509" s="130"/>
    </row>
    <row r="510" spans="1:42">
      <c r="A510" s="119" t="s">
        <v>903</v>
      </c>
      <c r="B510" s="120" t="s">
        <v>1746</v>
      </c>
      <c r="C510" s="113"/>
      <c r="D510" s="35">
        <f t="shared" ref="D510:E512" si="166">SUM(F510,H510,J510,L510)</f>
        <v>1.1559989999999998</v>
      </c>
      <c r="E510" s="35">
        <f t="shared" si="166"/>
        <v>1.1559989999999998</v>
      </c>
      <c r="F510" s="35">
        <v>1.1559989999999998</v>
      </c>
      <c r="G510" s="35">
        <v>1.1559989999999998</v>
      </c>
      <c r="H510" s="35" t="s">
        <v>1736</v>
      </c>
      <c r="I510" s="35" t="s">
        <v>1736</v>
      </c>
      <c r="J510" s="35" t="s">
        <v>1736</v>
      </c>
      <c r="K510" s="35"/>
      <c r="L510" s="35" t="s">
        <v>1736</v>
      </c>
      <c r="M510" s="35"/>
      <c r="N510" s="35">
        <f>E510</f>
        <v>1.1559989999999998</v>
      </c>
      <c r="O510" s="35">
        <f>K510</f>
        <v>0</v>
      </c>
      <c r="P510" s="117"/>
      <c r="Q510" s="117"/>
      <c r="R510" s="35">
        <f t="shared" si="157"/>
        <v>0</v>
      </c>
      <c r="S510" s="35">
        <f t="shared" si="158"/>
        <v>0</v>
      </c>
      <c r="T510" s="34">
        <f>E510/(F510+H510+J510)-100%</f>
        <v>0</v>
      </c>
      <c r="U510" s="117"/>
      <c r="V510" s="117"/>
      <c r="W510" s="116"/>
    </row>
    <row r="511" spans="1:42">
      <c r="A511" s="119" t="s">
        <v>901</v>
      </c>
      <c r="B511" s="120" t="s">
        <v>1745</v>
      </c>
      <c r="C511" s="113"/>
      <c r="D511" s="35">
        <f t="shared" si="166"/>
        <v>4.8819999999999997</v>
      </c>
      <c r="E511" s="35">
        <f t="shared" si="166"/>
        <v>4.8689999999999998</v>
      </c>
      <c r="F511" s="35" t="s">
        <v>1736</v>
      </c>
      <c r="G511" s="35" t="s">
        <v>1736</v>
      </c>
      <c r="H511" s="35" t="s">
        <v>1736</v>
      </c>
      <c r="I511" s="35" t="s">
        <v>1736</v>
      </c>
      <c r="J511" s="35">
        <v>4.8819999999999997</v>
      </c>
      <c r="K511" s="35">
        <v>4.8689999999999998</v>
      </c>
      <c r="L511" s="35" t="s">
        <v>1736</v>
      </c>
      <c r="M511" s="35"/>
      <c r="N511" s="35">
        <f>E511</f>
        <v>4.8689999999999998</v>
      </c>
      <c r="O511" s="35">
        <f>K511</f>
        <v>4.8689999999999998</v>
      </c>
      <c r="P511" s="117"/>
      <c r="Q511" s="117"/>
      <c r="R511" s="35">
        <f t="shared" si="157"/>
        <v>1.2999999999999901E-2</v>
      </c>
      <c r="S511" s="35">
        <f t="shared" si="158"/>
        <v>-1.2999999999999901E-2</v>
      </c>
      <c r="T511" s="34">
        <f>E511/(F511+H511+J511)-100%</f>
        <v>-2.6628430970913053E-3</v>
      </c>
      <c r="U511" s="117"/>
      <c r="V511" s="117"/>
      <c r="W511" s="116"/>
    </row>
    <row r="512" spans="1:42">
      <c r="A512" s="119" t="s">
        <v>899</v>
      </c>
      <c r="B512" s="120" t="s">
        <v>1713</v>
      </c>
      <c r="C512" s="113"/>
      <c r="D512" s="35">
        <f t="shared" si="166"/>
        <v>0.43169999999999997</v>
      </c>
      <c r="E512" s="35">
        <f t="shared" si="166"/>
        <v>0.43169999999999997</v>
      </c>
      <c r="F512" s="35"/>
      <c r="G512" s="35"/>
      <c r="H512" s="35">
        <v>0.43169999999999997</v>
      </c>
      <c r="I512" s="35">
        <v>0.43169999999999997</v>
      </c>
      <c r="J512" s="35"/>
      <c r="K512" s="35"/>
      <c r="L512" s="35"/>
      <c r="M512" s="35"/>
      <c r="N512" s="35">
        <f>E512</f>
        <v>0.43169999999999997</v>
      </c>
      <c r="O512" s="35">
        <f>K512</f>
        <v>0</v>
      </c>
      <c r="P512" s="117"/>
      <c r="Q512" s="117"/>
      <c r="R512" s="35">
        <f t="shared" si="157"/>
        <v>0</v>
      </c>
      <c r="S512" s="35">
        <f t="shared" si="158"/>
        <v>0</v>
      </c>
      <c r="T512" s="34">
        <f>E512/(F512+H512+J512)-100%</f>
        <v>0</v>
      </c>
      <c r="U512" s="117"/>
      <c r="V512" s="117"/>
      <c r="W512" s="116"/>
    </row>
    <row r="513" spans="1:42" s="4" customFormat="1">
      <c r="A513" s="119"/>
      <c r="B513" s="118" t="s">
        <v>1744</v>
      </c>
      <c r="C513" s="113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117"/>
      <c r="Q513" s="117"/>
      <c r="R513" s="35">
        <f t="shared" si="157"/>
        <v>0</v>
      </c>
      <c r="S513" s="35">
        <f t="shared" si="158"/>
        <v>0</v>
      </c>
      <c r="T513" s="34"/>
      <c r="U513" s="117"/>
      <c r="V513" s="117"/>
      <c r="W513" s="116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</row>
    <row r="514" spans="1:42" ht="31.2">
      <c r="A514" s="119" t="s">
        <v>897</v>
      </c>
      <c r="B514" s="120" t="s">
        <v>1743</v>
      </c>
      <c r="C514" s="113"/>
      <c r="D514" s="35">
        <f t="shared" ref="D514:E517" si="167">SUM(F514,H514,J514,L514)</f>
        <v>0.54728500000000002</v>
      </c>
      <c r="E514" s="35">
        <f t="shared" si="167"/>
        <v>0.54728500000000002</v>
      </c>
      <c r="F514" s="35">
        <v>0.54728500000000002</v>
      </c>
      <c r="G514" s="35">
        <v>0.54728500000000002</v>
      </c>
      <c r="H514" s="35" t="s">
        <v>1736</v>
      </c>
      <c r="I514" s="35" t="s">
        <v>1736</v>
      </c>
      <c r="J514" s="35" t="s">
        <v>1736</v>
      </c>
      <c r="K514" s="35"/>
      <c r="L514" s="35" t="s">
        <v>1736</v>
      </c>
      <c r="M514" s="35"/>
      <c r="N514" s="35">
        <f>E514</f>
        <v>0.54728500000000002</v>
      </c>
      <c r="O514" s="35">
        <f>K514</f>
        <v>0</v>
      </c>
      <c r="P514" s="117"/>
      <c r="Q514" s="117"/>
      <c r="R514" s="35">
        <f t="shared" si="157"/>
        <v>0</v>
      </c>
      <c r="S514" s="35">
        <f t="shared" si="158"/>
        <v>0</v>
      </c>
      <c r="T514" s="34">
        <f>E514/(F514+H514+J514)-100%</f>
        <v>0</v>
      </c>
      <c r="U514" s="117"/>
      <c r="V514" s="117"/>
      <c r="W514" s="116"/>
    </row>
    <row r="515" spans="1:42" ht="31.2">
      <c r="A515" s="119" t="s">
        <v>895</v>
      </c>
      <c r="B515" s="120" t="s">
        <v>1742</v>
      </c>
      <c r="C515" s="113"/>
      <c r="D515" s="35">
        <f t="shared" si="167"/>
        <v>0.14085700000000001</v>
      </c>
      <c r="E515" s="35">
        <f t="shared" si="167"/>
        <v>0.14085700000000001</v>
      </c>
      <c r="F515" s="35">
        <v>0.14085700000000001</v>
      </c>
      <c r="G515" s="35">
        <v>0.14085700000000001</v>
      </c>
      <c r="H515" s="35" t="s">
        <v>1736</v>
      </c>
      <c r="I515" s="35" t="s">
        <v>1736</v>
      </c>
      <c r="J515" s="35" t="s">
        <v>1736</v>
      </c>
      <c r="K515" s="35"/>
      <c r="L515" s="35" t="s">
        <v>1736</v>
      </c>
      <c r="M515" s="35"/>
      <c r="N515" s="35">
        <f>E515</f>
        <v>0.14085700000000001</v>
      </c>
      <c r="O515" s="35">
        <f>K515</f>
        <v>0</v>
      </c>
      <c r="P515" s="117"/>
      <c r="Q515" s="117"/>
      <c r="R515" s="35">
        <f t="shared" si="157"/>
        <v>0</v>
      </c>
      <c r="S515" s="35">
        <f t="shared" si="158"/>
        <v>0</v>
      </c>
      <c r="T515" s="34">
        <f>E515/(F515+H515+J515)-100%</f>
        <v>0</v>
      </c>
      <c r="U515" s="117"/>
      <c r="V515" s="117"/>
      <c r="W515" s="116"/>
    </row>
    <row r="516" spans="1:42" ht="31.2">
      <c r="A516" s="119" t="s">
        <v>893</v>
      </c>
      <c r="B516" s="120" t="s">
        <v>1741</v>
      </c>
      <c r="C516" s="113"/>
      <c r="D516" s="35">
        <f t="shared" si="167"/>
        <v>0.18978700000000001</v>
      </c>
      <c r="E516" s="35">
        <f t="shared" si="167"/>
        <v>0.18978700000000001</v>
      </c>
      <c r="F516" s="35">
        <v>0.18978700000000001</v>
      </c>
      <c r="G516" s="35">
        <v>0.18978700000000001</v>
      </c>
      <c r="H516" s="35" t="s">
        <v>1736</v>
      </c>
      <c r="I516" s="35" t="s">
        <v>1736</v>
      </c>
      <c r="J516" s="35" t="s">
        <v>1736</v>
      </c>
      <c r="K516" s="35"/>
      <c r="L516" s="35" t="s">
        <v>1736</v>
      </c>
      <c r="M516" s="35"/>
      <c r="N516" s="35">
        <f>E516</f>
        <v>0.18978700000000001</v>
      </c>
      <c r="O516" s="35">
        <f>K516</f>
        <v>0</v>
      </c>
      <c r="P516" s="117"/>
      <c r="Q516" s="117"/>
      <c r="R516" s="35">
        <f t="shared" si="157"/>
        <v>0</v>
      </c>
      <c r="S516" s="35">
        <f t="shared" si="158"/>
        <v>0</v>
      </c>
      <c r="T516" s="34">
        <f>E516/(F516+H516+J516)-100%</f>
        <v>0</v>
      </c>
      <c r="U516" s="117"/>
      <c r="V516" s="117"/>
      <c r="W516" s="116"/>
    </row>
    <row r="517" spans="1:42" ht="31.2">
      <c r="A517" s="119" t="s">
        <v>891</v>
      </c>
      <c r="B517" s="120" t="s">
        <v>1740</v>
      </c>
      <c r="C517" s="113"/>
      <c r="D517" s="35">
        <f t="shared" si="167"/>
        <v>0.26555899999999999</v>
      </c>
      <c r="E517" s="35">
        <f t="shared" si="167"/>
        <v>0</v>
      </c>
      <c r="F517" s="35" t="s">
        <v>1736</v>
      </c>
      <c r="G517" s="35" t="s">
        <v>1736</v>
      </c>
      <c r="H517" s="35" t="s">
        <v>1736</v>
      </c>
      <c r="I517" s="35" t="s">
        <v>1736</v>
      </c>
      <c r="J517" s="35" t="s">
        <v>1736</v>
      </c>
      <c r="K517" s="35"/>
      <c r="L517" s="35">
        <v>0.26555899999999999</v>
      </c>
      <c r="M517" s="35"/>
      <c r="N517" s="35">
        <f>E517</f>
        <v>0</v>
      </c>
      <c r="O517" s="35">
        <f>K517</f>
        <v>0</v>
      </c>
      <c r="P517" s="117"/>
      <c r="Q517" s="117"/>
      <c r="R517" s="35">
        <f t="shared" si="157"/>
        <v>0.26555899999999999</v>
      </c>
      <c r="S517" s="35">
        <f t="shared" si="158"/>
        <v>0</v>
      </c>
      <c r="T517" s="34"/>
      <c r="U517" s="117"/>
      <c r="V517" s="117"/>
      <c r="W517" s="116"/>
    </row>
    <row r="518" spans="1:42">
      <c r="A518" s="119"/>
      <c r="B518" s="118" t="s">
        <v>1657</v>
      </c>
      <c r="C518" s="113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117"/>
      <c r="Q518" s="117"/>
      <c r="R518" s="35">
        <f t="shared" si="157"/>
        <v>0</v>
      </c>
      <c r="S518" s="35">
        <f t="shared" si="158"/>
        <v>0</v>
      </c>
      <c r="T518" s="34"/>
      <c r="U518" s="117"/>
      <c r="V518" s="117"/>
      <c r="W518" s="116"/>
    </row>
    <row r="519" spans="1:42">
      <c r="A519" s="119" t="s">
        <v>889</v>
      </c>
      <c r="B519" s="120" t="s">
        <v>1655</v>
      </c>
      <c r="C519" s="113"/>
      <c r="D519" s="35">
        <f>SUM(F519,H519,J519,L519)</f>
        <v>0.23699999999999999</v>
      </c>
      <c r="E519" s="35">
        <f>SUM(G519,I519,K519,M519)</f>
        <v>0.23699999999999999</v>
      </c>
      <c r="F519" s="35" t="s">
        <v>1736</v>
      </c>
      <c r="G519" s="35" t="s">
        <v>1736</v>
      </c>
      <c r="H519" s="35">
        <v>0.23699999999999999</v>
      </c>
      <c r="I519" s="35">
        <v>0.23699999999999999</v>
      </c>
      <c r="J519" s="35" t="s">
        <v>1736</v>
      </c>
      <c r="K519" s="35"/>
      <c r="L519" s="35" t="s">
        <v>1736</v>
      </c>
      <c r="M519" s="35"/>
      <c r="N519" s="35">
        <f>E519</f>
        <v>0.23699999999999999</v>
      </c>
      <c r="O519" s="35">
        <f>K519</f>
        <v>0</v>
      </c>
      <c r="P519" s="117"/>
      <c r="Q519" s="117"/>
      <c r="R519" s="35">
        <f t="shared" si="157"/>
        <v>0</v>
      </c>
      <c r="S519" s="35">
        <f t="shared" si="158"/>
        <v>0</v>
      </c>
      <c r="T519" s="34">
        <f>E519/(F519+H519+J519)-100%</f>
        <v>0</v>
      </c>
      <c r="U519" s="117"/>
      <c r="V519" s="117"/>
      <c r="W519" s="116"/>
    </row>
    <row r="520" spans="1:42">
      <c r="A520" s="119" t="s">
        <v>887</v>
      </c>
      <c r="B520" s="120" t="s">
        <v>1739</v>
      </c>
      <c r="C520" s="113"/>
      <c r="D520" s="35">
        <f>SUM(F520,H520,J520,L520)</f>
        <v>5.2498999999999997E-2</v>
      </c>
      <c r="E520" s="35">
        <f>SUM(G520,I520,K520,M520)</f>
        <v>5.2498999999999997E-2</v>
      </c>
      <c r="F520" s="35">
        <v>5.2498999999999997E-2</v>
      </c>
      <c r="G520" s="35">
        <v>5.2498999999999997E-2</v>
      </c>
      <c r="H520" s="35" t="s">
        <v>1736</v>
      </c>
      <c r="I520" s="35" t="s">
        <v>1736</v>
      </c>
      <c r="J520" s="35" t="s">
        <v>1736</v>
      </c>
      <c r="K520" s="35"/>
      <c r="L520" s="35" t="s">
        <v>1736</v>
      </c>
      <c r="M520" s="35"/>
      <c r="N520" s="35">
        <f>E520</f>
        <v>5.2498999999999997E-2</v>
      </c>
      <c r="O520" s="35">
        <f>K520</f>
        <v>0</v>
      </c>
      <c r="P520" s="117"/>
      <c r="Q520" s="117"/>
      <c r="R520" s="35">
        <f t="shared" si="157"/>
        <v>0</v>
      </c>
      <c r="S520" s="35">
        <f t="shared" si="158"/>
        <v>0</v>
      </c>
      <c r="T520" s="34">
        <f>E520/(F520+H520+J520)-100%</f>
        <v>0</v>
      </c>
      <c r="U520" s="117"/>
      <c r="V520" s="117"/>
      <c r="W520" s="116"/>
    </row>
    <row r="521" spans="1:42" s="129" customFormat="1">
      <c r="A521" s="119"/>
      <c r="B521" s="118" t="s">
        <v>520</v>
      </c>
      <c r="C521" s="113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117"/>
      <c r="Q521" s="117"/>
      <c r="R521" s="35">
        <f t="shared" si="157"/>
        <v>0</v>
      </c>
      <c r="S521" s="35">
        <f t="shared" si="158"/>
        <v>0</v>
      </c>
      <c r="T521" s="34"/>
      <c r="U521" s="117"/>
      <c r="V521" s="117"/>
      <c r="W521" s="116"/>
      <c r="X521" s="130"/>
      <c r="Y521" s="130"/>
      <c r="Z521" s="130"/>
      <c r="AA521" s="130"/>
      <c r="AB521" s="130"/>
      <c r="AC521" s="130"/>
      <c r="AD521" s="130"/>
      <c r="AE521" s="130"/>
      <c r="AF521" s="130"/>
      <c r="AG521" s="130"/>
      <c r="AH521" s="130"/>
      <c r="AI521" s="130"/>
      <c r="AJ521" s="130"/>
      <c r="AK521" s="130"/>
      <c r="AL521" s="130"/>
      <c r="AM521" s="130"/>
      <c r="AN521" s="130"/>
      <c r="AO521" s="130"/>
      <c r="AP521" s="130"/>
    </row>
    <row r="522" spans="1:42" ht="31.2">
      <c r="A522" s="119" t="s">
        <v>885</v>
      </c>
      <c r="B522" s="120" t="s">
        <v>1738</v>
      </c>
      <c r="C522" s="113"/>
      <c r="D522" s="35">
        <f>SUM(F522,H522,J522,L522)</f>
        <v>0.26700000000000002</v>
      </c>
      <c r="E522" s="35">
        <f>SUM(G522,I522,K522,M522)</f>
        <v>0.26972000000000002</v>
      </c>
      <c r="F522" s="35" t="s">
        <v>1736</v>
      </c>
      <c r="G522" s="35" t="s">
        <v>1736</v>
      </c>
      <c r="H522" s="35">
        <v>0.13372000000000001</v>
      </c>
      <c r="I522" s="35">
        <v>0.13372000000000001</v>
      </c>
      <c r="J522" s="35" t="s">
        <v>1736</v>
      </c>
      <c r="K522" s="35">
        <v>0.13600000000000001</v>
      </c>
      <c r="L522" s="35">
        <v>0.13328000000000001</v>
      </c>
      <c r="M522" s="35"/>
      <c r="N522" s="35">
        <f>E522</f>
        <v>0.26972000000000002</v>
      </c>
      <c r="O522" s="35">
        <f>K522</f>
        <v>0.13600000000000001</v>
      </c>
      <c r="P522" s="117"/>
      <c r="Q522" s="117"/>
      <c r="R522" s="35">
        <f t="shared" si="157"/>
        <v>-2.7200000000000002E-3</v>
      </c>
      <c r="S522" s="35">
        <f t="shared" si="158"/>
        <v>0.13600000000000001</v>
      </c>
      <c r="T522" s="34">
        <f>E522/(F522+H522+J522)-100%</f>
        <v>1.0170505533951539</v>
      </c>
      <c r="U522" s="117"/>
      <c r="V522" s="117"/>
      <c r="W522" s="116"/>
    </row>
    <row r="523" spans="1:42" ht="23.25" customHeight="1">
      <c r="A523" s="119" t="s">
        <v>883</v>
      </c>
      <c r="B523" s="120" t="s">
        <v>1737</v>
      </c>
      <c r="C523" s="113"/>
      <c r="D523" s="35">
        <f>SUM(F523,H523,J523,L523)</f>
        <v>1.2050000000000001</v>
      </c>
      <c r="E523" s="35">
        <f>SUM(G523,I523,K523,M523)</f>
        <v>0.17496809999999999</v>
      </c>
      <c r="F523" s="35" t="s">
        <v>1736</v>
      </c>
      <c r="G523" s="35" t="s">
        <v>1736</v>
      </c>
      <c r="H523" s="35" t="s">
        <v>1736</v>
      </c>
      <c r="I523" s="35" t="s">
        <v>1736</v>
      </c>
      <c r="J523" s="35" t="s">
        <v>1736</v>
      </c>
      <c r="K523" s="35">
        <v>0.17496809999999999</v>
      </c>
      <c r="L523" s="35">
        <v>1.2050000000000001</v>
      </c>
      <c r="M523" s="35"/>
      <c r="N523" s="35">
        <f>E523</f>
        <v>0.17496809999999999</v>
      </c>
      <c r="O523" s="35">
        <f>K523</f>
        <v>0.17496809999999999</v>
      </c>
      <c r="P523" s="117"/>
      <c r="Q523" s="117"/>
      <c r="R523" s="35">
        <f t="shared" si="157"/>
        <v>1.0300319</v>
      </c>
      <c r="S523" s="35">
        <f t="shared" si="158"/>
        <v>0.17496809999999999</v>
      </c>
      <c r="T523" s="34"/>
      <c r="U523" s="117"/>
      <c r="V523" s="117"/>
      <c r="W523" s="116"/>
    </row>
    <row r="524" spans="1:42" s="121" customFormat="1">
      <c r="A524" s="127" t="s">
        <v>511</v>
      </c>
      <c r="B524" s="123" t="s">
        <v>512</v>
      </c>
      <c r="C524" s="126"/>
      <c r="D524" s="126">
        <f t="shared" ref="D524:M524" si="168">SUM(D526,D528:D529,D531,D532,D534,D535)</f>
        <v>5.6786156304215547</v>
      </c>
      <c r="E524" s="126">
        <f t="shared" si="168"/>
        <v>2.2655201300000001</v>
      </c>
      <c r="F524" s="126">
        <f t="shared" si="168"/>
        <v>0</v>
      </c>
      <c r="G524" s="126">
        <f t="shared" si="168"/>
        <v>0</v>
      </c>
      <c r="H524" s="126">
        <f t="shared" si="168"/>
        <v>0.97649999999999992</v>
      </c>
      <c r="I524" s="126">
        <f t="shared" si="168"/>
        <v>0.97649999999999992</v>
      </c>
      <c r="J524" s="126">
        <f t="shared" si="168"/>
        <v>1.35145403</v>
      </c>
      <c r="K524" s="126">
        <f t="shared" si="168"/>
        <v>1.2890201299999999</v>
      </c>
      <c r="L524" s="126">
        <f t="shared" si="168"/>
        <v>3.3506616004215548</v>
      </c>
      <c r="M524" s="126">
        <f t="shared" si="168"/>
        <v>0</v>
      </c>
      <c r="N524" s="125">
        <f>E524</f>
        <v>2.2655201300000001</v>
      </c>
      <c r="O524" s="125">
        <f>K524</f>
        <v>1.2890201299999999</v>
      </c>
      <c r="P524" s="123"/>
      <c r="Q524" s="123"/>
      <c r="R524" s="125">
        <f t="shared" si="157"/>
        <v>3.4130955004215546</v>
      </c>
      <c r="S524" s="125">
        <f t="shared" si="158"/>
        <v>-6.243389999999982E-2</v>
      </c>
      <c r="T524" s="124">
        <f>E524/(F524+H524+J524)-100%</f>
        <v>-2.6819215154347265E-2</v>
      </c>
      <c r="U524" s="123"/>
      <c r="V524" s="123"/>
      <c r="W524" s="122"/>
    </row>
    <row r="525" spans="1:42" s="4" customFormat="1">
      <c r="A525" s="119"/>
      <c r="B525" s="118" t="s">
        <v>524</v>
      </c>
      <c r="C525" s="113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117"/>
      <c r="Q525" s="117"/>
      <c r="R525" s="35">
        <f t="shared" si="157"/>
        <v>0</v>
      </c>
      <c r="S525" s="35">
        <f t="shared" si="158"/>
        <v>0</v>
      </c>
      <c r="T525" s="34"/>
      <c r="U525" s="117"/>
      <c r="V525" s="117"/>
      <c r="W525" s="116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</row>
    <row r="526" spans="1:42" ht="78">
      <c r="A526" s="119" t="s">
        <v>846</v>
      </c>
      <c r="B526" s="120" t="s">
        <v>1735</v>
      </c>
      <c r="C526" s="113"/>
      <c r="D526" s="35">
        <f>SUM(F526,H526,J526,L526)</f>
        <v>1.7000000000000001E-2</v>
      </c>
      <c r="E526" s="35">
        <f>SUM(G526,I526,K526,M526)</f>
        <v>1.7000000000000001E-2</v>
      </c>
      <c r="F526" s="35"/>
      <c r="G526" s="35"/>
      <c r="H526" s="35">
        <v>1.7000000000000001E-2</v>
      </c>
      <c r="I526" s="35">
        <v>1.7000000000000001E-2</v>
      </c>
      <c r="J526" s="35"/>
      <c r="K526" s="35"/>
      <c r="L526" s="35"/>
      <c r="M526" s="35"/>
      <c r="N526" s="35">
        <f>E526</f>
        <v>1.7000000000000001E-2</v>
      </c>
      <c r="O526" s="35">
        <f>K526</f>
        <v>0</v>
      </c>
      <c r="P526" s="117"/>
      <c r="Q526" s="117"/>
      <c r="R526" s="35">
        <f t="shared" si="157"/>
        <v>0</v>
      </c>
      <c r="S526" s="35">
        <f t="shared" si="158"/>
        <v>0</v>
      </c>
      <c r="T526" s="34">
        <f>E526/(F526+H526+J526)-100%</f>
        <v>0</v>
      </c>
      <c r="U526" s="117"/>
      <c r="V526" s="117"/>
      <c r="W526" s="116"/>
    </row>
    <row r="527" spans="1:42">
      <c r="A527" s="119"/>
      <c r="B527" s="118" t="s">
        <v>1706</v>
      </c>
      <c r="C527" s="113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117"/>
      <c r="Q527" s="117"/>
      <c r="R527" s="35">
        <f t="shared" si="157"/>
        <v>0</v>
      </c>
      <c r="S527" s="35">
        <f t="shared" si="158"/>
        <v>0</v>
      </c>
      <c r="T527" s="34"/>
      <c r="U527" s="117"/>
      <c r="V527" s="117"/>
      <c r="W527" s="116"/>
    </row>
    <row r="528" spans="1:42">
      <c r="A528" s="119" t="s">
        <v>844</v>
      </c>
      <c r="B528" s="120" t="s">
        <v>1734</v>
      </c>
      <c r="C528" s="113"/>
      <c r="D528" s="35">
        <f>SUM(F528,H528,J528,L528)</f>
        <v>0.42502387442155443</v>
      </c>
      <c r="E528" s="35">
        <f>SUM(G528,I528,K528,M528)</f>
        <v>0</v>
      </c>
      <c r="F528" s="35"/>
      <c r="G528" s="35"/>
      <c r="H528" s="35"/>
      <c r="I528" s="35"/>
      <c r="J528" s="35"/>
      <c r="K528" s="35"/>
      <c r="L528" s="35">
        <v>0.42502387442155443</v>
      </c>
      <c r="M528" s="35"/>
      <c r="N528" s="35">
        <f>E528</f>
        <v>0</v>
      </c>
      <c r="O528" s="35">
        <f>K528</f>
        <v>0</v>
      </c>
      <c r="P528" s="117"/>
      <c r="Q528" s="117"/>
      <c r="R528" s="35">
        <f t="shared" si="157"/>
        <v>0.42502387442155443</v>
      </c>
      <c r="S528" s="35">
        <f t="shared" si="158"/>
        <v>0</v>
      </c>
      <c r="T528" s="34"/>
      <c r="U528" s="117"/>
      <c r="V528" s="117"/>
      <c r="W528" s="116"/>
    </row>
    <row r="529" spans="1:42">
      <c r="A529" s="119" t="s">
        <v>843</v>
      </c>
      <c r="B529" s="120" t="s">
        <v>1713</v>
      </c>
      <c r="C529" s="113"/>
      <c r="D529" s="35">
        <f>SUM(F529,H529,J529,L529)</f>
        <v>0.43180000000000002</v>
      </c>
      <c r="E529" s="35">
        <f>SUM(G529,I529,K529,M529)</f>
        <v>0.43180000000000002</v>
      </c>
      <c r="F529" s="35"/>
      <c r="G529" s="35"/>
      <c r="H529" s="35">
        <v>0.43180000000000002</v>
      </c>
      <c r="I529" s="35">
        <v>0.43180000000000002</v>
      </c>
      <c r="J529" s="35"/>
      <c r="K529" s="35"/>
      <c r="L529" s="35"/>
      <c r="M529" s="35"/>
      <c r="N529" s="35">
        <f>E529</f>
        <v>0.43180000000000002</v>
      </c>
      <c r="O529" s="35">
        <f>K529</f>
        <v>0</v>
      </c>
      <c r="P529" s="117"/>
      <c r="Q529" s="117"/>
      <c r="R529" s="35">
        <f t="shared" si="157"/>
        <v>0</v>
      </c>
      <c r="S529" s="35">
        <f t="shared" si="158"/>
        <v>0</v>
      </c>
      <c r="T529" s="34">
        <f>E529/(F529+H529+J529)-100%</f>
        <v>0</v>
      </c>
      <c r="U529" s="117"/>
      <c r="V529" s="117"/>
      <c r="W529" s="116"/>
    </row>
    <row r="530" spans="1:42">
      <c r="A530" s="119"/>
      <c r="B530" s="118" t="s">
        <v>1708</v>
      </c>
      <c r="C530" s="113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117"/>
      <c r="Q530" s="117"/>
      <c r="R530" s="35">
        <f t="shared" si="157"/>
        <v>0</v>
      </c>
      <c r="S530" s="35">
        <f t="shared" si="158"/>
        <v>0</v>
      </c>
      <c r="T530" s="34"/>
      <c r="U530" s="117"/>
      <c r="V530" s="117"/>
      <c r="W530" s="116"/>
    </row>
    <row r="531" spans="1:42">
      <c r="A531" s="119" t="s">
        <v>841</v>
      </c>
      <c r="B531" s="120" t="s">
        <v>1733</v>
      </c>
      <c r="C531" s="113"/>
      <c r="D531" s="35">
        <f>SUM(F531,H531,J531,L531)</f>
        <v>0.29569999999999996</v>
      </c>
      <c r="E531" s="35">
        <f>SUM(G531,I531,K531,M531)</f>
        <v>0.20069999999999999</v>
      </c>
      <c r="F531" s="35"/>
      <c r="G531" s="35"/>
      <c r="H531" s="35">
        <v>0.20069999999999999</v>
      </c>
      <c r="I531" s="35">
        <v>0.20069999999999999</v>
      </c>
      <c r="J531" s="35"/>
      <c r="K531" s="35"/>
      <c r="L531" s="35">
        <v>9.5000000000000001E-2</v>
      </c>
      <c r="M531" s="35"/>
      <c r="N531" s="35">
        <f>E531</f>
        <v>0.20069999999999999</v>
      </c>
      <c r="O531" s="35">
        <f>K531</f>
        <v>0</v>
      </c>
      <c r="P531" s="117"/>
      <c r="Q531" s="117"/>
      <c r="R531" s="35">
        <f t="shared" si="157"/>
        <v>9.4999999999999973E-2</v>
      </c>
      <c r="S531" s="35">
        <f t="shared" si="158"/>
        <v>0</v>
      </c>
      <c r="T531" s="34">
        <f>E531/(F531+H531+J531)-100%</f>
        <v>0</v>
      </c>
      <c r="U531" s="117"/>
      <c r="V531" s="117"/>
      <c r="W531" s="116"/>
    </row>
    <row r="532" spans="1:42" ht="31.2">
      <c r="A532" s="119" t="s">
        <v>1732</v>
      </c>
      <c r="B532" s="120" t="s">
        <v>1731</v>
      </c>
      <c r="C532" s="113"/>
      <c r="D532" s="35">
        <f>SUM(F532,H532,J532,L532)</f>
        <v>0.28920000000000001</v>
      </c>
      <c r="E532" s="35">
        <f>SUM(G532,I532,K532,M532)</f>
        <v>0.2016</v>
      </c>
      <c r="F532" s="35"/>
      <c r="G532" s="35"/>
      <c r="H532" s="35">
        <v>0.2016</v>
      </c>
      <c r="I532" s="35">
        <v>0.2016</v>
      </c>
      <c r="J532" s="35"/>
      <c r="K532" s="35"/>
      <c r="L532" s="35">
        <v>8.7599999999999997E-2</v>
      </c>
      <c r="M532" s="35"/>
      <c r="N532" s="35">
        <f>E532</f>
        <v>0.2016</v>
      </c>
      <c r="O532" s="35">
        <f>K532</f>
        <v>0</v>
      </c>
      <c r="P532" s="117"/>
      <c r="Q532" s="117"/>
      <c r="R532" s="35">
        <f t="shared" si="157"/>
        <v>8.7600000000000011E-2</v>
      </c>
      <c r="S532" s="35">
        <f t="shared" si="158"/>
        <v>0</v>
      </c>
      <c r="T532" s="34">
        <f>E532/(F532+H532+J532)-100%</f>
        <v>0</v>
      </c>
      <c r="U532" s="117"/>
      <c r="V532" s="117"/>
      <c r="W532" s="116"/>
    </row>
    <row r="533" spans="1:42">
      <c r="A533" s="119"/>
      <c r="B533" s="118" t="s">
        <v>522</v>
      </c>
      <c r="C533" s="113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117"/>
      <c r="Q533" s="117"/>
      <c r="R533" s="35">
        <f t="shared" si="157"/>
        <v>0</v>
      </c>
      <c r="S533" s="35">
        <f t="shared" si="158"/>
        <v>0</v>
      </c>
      <c r="T533" s="34"/>
      <c r="U533" s="117"/>
      <c r="V533" s="117"/>
      <c r="W533" s="116"/>
    </row>
    <row r="534" spans="1:42" ht="31.2">
      <c r="A534" s="119" t="s">
        <v>1730</v>
      </c>
      <c r="B534" s="120" t="s">
        <v>1729</v>
      </c>
      <c r="C534" s="113"/>
      <c r="D534" s="35">
        <f>SUM(F534,H534,J534,L534)</f>
        <v>1.39989129</v>
      </c>
      <c r="E534" s="35">
        <f>SUM(G534,I534,K534,M534)</f>
        <v>0.59445594000000002</v>
      </c>
      <c r="F534" s="35"/>
      <c r="G534" s="35"/>
      <c r="H534" s="35">
        <v>6.2700000000000006E-2</v>
      </c>
      <c r="I534" s="35">
        <v>6.2700000000000006E-2</v>
      </c>
      <c r="J534" s="35">
        <v>0.17619129</v>
      </c>
      <c r="K534" s="35">
        <v>0.53175594000000004</v>
      </c>
      <c r="L534" s="35">
        <v>1.161</v>
      </c>
      <c r="M534" s="35"/>
      <c r="N534" s="35">
        <f>E534</f>
        <v>0.59445594000000002</v>
      </c>
      <c r="O534" s="35">
        <f>K534</f>
        <v>0.53175594000000004</v>
      </c>
      <c r="P534" s="117"/>
      <c r="Q534" s="117"/>
      <c r="R534" s="35">
        <f t="shared" si="157"/>
        <v>0.80543534999999999</v>
      </c>
      <c r="S534" s="35">
        <f t="shared" si="158"/>
        <v>0.35556465000000004</v>
      </c>
      <c r="T534" s="34">
        <f>E534/(F534+H534+J534)-100%</f>
        <v>1.4883952026882183</v>
      </c>
      <c r="U534" s="117"/>
      <c r="V534" s="117"/>
      <c r="W534" s="116"/>
    </row>
    <row r="535" spans="1:42" ht="31.2">
      <c r="A535" s="119" t="s">
        <v>1728</v>
      </c>
      <c r="B535" s="120" t="s">
        <v>1727</v>
      </c>
      <c r="C535" s="113"/>
      <c r="D535" s="35">
        <f>SUM(F535,H535,J535,L535)</f>
        <v>2.8200004659999998</v>
      </c>
      <c r="E535" s="35">
        <f>SUM(G535,I535,K535,M535)</f>
        <v>0.81996418999999998</v>
      </c>
      <c r="F535" s="35"/>
      <c r="G535" s="35"/>
      <c r="H535" s="35">
        <v>6.2700000000000006E-2</v>
      </c>
      <c r="I535" s="35">
        <v>6.2700000000000006E-2</v>
      </c>
      <c r="J535" s="35">
        <v>1.17526274</v>
      </c>
      <c r="K535" s="35">
        <v>0.75726419</v>
      </c>
      <c r="L535" s="35">
        <v>1.582037726</v>
      </c>
      <c r="M535" s="35"/>
      <c r="N535" s="35">
        <f>E535</f>
        <v>0.81996418999999998</v>
      </c>
      <c r="O535" s="35">
        <f>K535</f>
        <v>0.75726419</v>
      </c>
      <c r="P535" s="117"/>
      <c r="Q535" s="117"/>
      <c r="R535" s="35">
        <f t="shared" si="157"/>
        <v>2.0000362759999999</v>
      </c>
      <c r="S535" s="35">
        <f t="shared" si="158"/>
        <v>-0.41799854999999997</v>
      </c>
      <c r="T535" s="34">
        <f>E535/(F535+H535+J535)-100%</f>
        <v>-0.33765034802259075</v>
      </c>
      <c r="U535" s="117"/>
      <c r="V535" s="117"/>
      <c r="W535" s="116"/>
    </row>
    <row r="536" spans="1:42" s="121" customFormat="1">
      <c r="A536" s="127" t="s">
        <v>513</v>
      </c>
      <c r="B536" s="123" t="s">
        <v>514</v>
      </c>
      <c r="C536" s="126"/>
      <c r="D536" s="126">
        <f t="shared" ref="D536:M536" si="169">SUM(D538:D543,D545:D546,D548,D550)</f>
        <v>2.9890000000000003</v>
      </c>
      <c r="E536" s="126">
        <f t="shared" si="169"/>
        <v>1.5556748399999998</v>
      </c>
      <c r="F536" s="126">
        <f t="shared" si="169"/>
        <v>0.09</v>
      </c>
      <c r="G536" s="126">
        <f t="shared" si="169"/>
        <v>0.09</v>
      </c>
      <c r="H536" s="126">
        <f t="shared" si="169"/>
        <v>0.39200000000000002</v>
      </c>
      <c r="I536" s="126">
        <f t="shared" si="169"/>
        <v>0.39173400000000003</v>
      </c>
      <c r="J536" s="126">
        <f t="shared" si="169"/>
        <v>1.421</v>
      </c>
      <c r="K536" s="126">
        <f t="shared" si="169"/>
        <v>1.0739408399999999</v>
      </c>
      <c r="L536" s="126">
        <f t="shared" si="169"/>
        <v>1.0860000000000001</v>
      </c>
      <c r="M536" s="126">
        <f t="shared" si="169"/>
        <v>0</v>
      </c>
      <c r="N536" s="125">
        <f>E536</f>
        <v>1.5556748399999998</v>
      </c>
      <c r="O536" s="125">
        <f>K536</f>
        <v>1.0739408399999999</v>
      </c>
      <c r="P536" s="123"/>
      <c r="Q536" s="123"/>
      <c r="R536" s="125">
        <f t="shared" si="157"/>
        <v>1.4333251600000005</v>
      </c>
      <c r="S536" s="125">
        <f t="shared" si="158"/>
        <v>-0.34732516000000024</v>
      </c>
      <c r="T536" s="124">
        <f>E536/(F536+H536+J536)-100%</f>
        <v>-0.18251453494482406</v>
      </c>
      <c r="U536" s="123"/>
      <c r="V536" s="123"/>
      <c r="W536" s="122"/>
    </row>
    <row r="537" spans="1:42" s="129" customFormat="1" ht="24.75" customHeight="1">
      <c r="A537" s="119" t="s">
        <v>1726</v>
      </c>
      <c r="B537" s="118" t="s">
        <v>1725</v>
      </c>
      <c r="C537" s="113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117"/>
      <c r="Q537" s="117"/>
      <c r="R537" s="35">
        <f t="shared" si="157"/>
        <v>0</v>
      </c>
      <c r="S537" s="35">
        <f t="shared" si="158"/>
        <v>0</v>
      </c>
      <c r="T537" s="34"/>
      <c r="U537" s="117"/>
      <c r="V537" s="117"/>
      <c r="W537" s="116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</row>
    <row r="538" spans="1:42" ht="31.2">
      <c r="A538" s="128" t="s">
        <v>797</v>
      </c>
      <c r="B538" s="120" t="s">
        <v>1724</v>
      </c>
      <c r="C538" s="113"/>
      <c r="D538" s="35">
        <f t="shared" ref="D538:E543" si="170">SUM(F538,H538,J538,L538)</f>
        <v>0.14099999999999999</v>
      </c>
      <c r="E538" s="35">
        <f t="shared" si="170"/>
        <v>0.14099999999999999</v>
      </c>
      <c r="F538" s="35"/>
      <c r="G538" s="35"/>
      <c r="H538" s="35">
        <v>0.14099999999999999</v>
      </c>
      <c r="I538" s="35">
        <v>0.14099999999999999</v>
      </c>
      <c r="J538" s="35"/>
      <c r="K538" s="35"/>
      <c r="L538" s="35"/>
      <c r="M538" s="35"/>
      <c r="N538" s="35">
        <f t="shared" ref="N538:N543" si="171">E538</f>
        <v>0.14099999999999999</v>
      </c>
      <c r="O538" s="35">
        <f t="shared" ref="O538:O543" si="172">K538</f>
        <v>0</v>
      </c>
      <c r="P538" s="117"/>
      <c r="Q538" s="117"/>
      <c r="R538" s="35">
        <f t="shared" si="157"/>
        <v>0</v>
      </c>
      <c r="S538" s="35">
        <f t="shared" si="158"/>
        <v>0</v>
      </c>
      <c r="T538" s="34">
        <f t="shared" ref="T538:T543" si="173">E538/(F538+H538+J538)-100%</f>
        <v>0</v>
      </c>
      <c r="U538" s="117"/>
      <c r="V538" s="117"/>
      <c r="W538" s="116"/>
    </row>
    <row r="539" spans="1:42" ht="31.2">
      <c r="A539" s="128" t="s">
        <v>68</v>
      </c>
      <c r="B539" s="120" t="s">
        <v>1723</v>
      </c>
      <c r="C539" s="113"/>
      <c r="D539" s="35">
        <f t="shared" si="170"/>
        <v>0.317</v>
      </c>
      <c r="E539" s="35">
        <f t="shared" si="170"/>
        <v>0.27882839999999998</v>
      </c>
      <c r="F539" s="35"/>
      <c r="G539" s="35"/>
      <c r="H539" s="35"/>
      <c r="I539" s="35"/>
      <c r="J539" s="35">
        <v>0.317</v>
      </c>
      <c r="K539" s="35">
        <v>0.27882839999999998</v>
      </c>
      <c r="L539" s="35"/>
      <c r="M539" s="35"/>
      <c r="N539" s="35">
        <f t="shared" si="171"/>
        <v>0.27882839999999998</v>
      </c>
      <c r="O539" s="35">
        <f t="shared" si="172"/>
        <v>0.27882839999999998</v>
      </c>
      <c r="P539" s="117"/>
      <c r="Q539" s="117"/>
      <c r="R539" s="35">
        <f t="shared" si="157"/>
        <v>3.8171600000000028E-2</v>
      </c>
      <c r="S539" s="35">
        <f t="shared" si="158"/>
        <v>-3.8171600000000028E-2</v>
      </c>
      <c r="T539" s="34">
        <f t="shared" si="173"/>
        <v>-0.12041514195583602</v>
      </c>
      <c r="U539" s="117"/>
      <c r="V539" s="117"/>
      <c r="W539" s="116"/>
    </row>
    <row r="540" spans="1:42" s="4" customFormat="1">
      <c r="A540" s="128" t="s">
        <v>1722</v>
      </c>
      <c r="B540" s="120" t="s">
        <v>1721</v>
      </c>
      <c r="C540" s="113"/>
      <c r="D540" s="35">
        <f t="shared" si="170"/>
        <v>0.1</v>
      </c>
      <c r="E540" s="35">
        <f t="shared" si="170"/>
        <v>0.10417058</v>
      </c>
      <c r="F540" s="35"/>
      <c r="G540" s="35"/>
      <c r="H540" s="35"/>
      <c r="I540" s="35"/>
      <c r="J540" s="35">
        <v>0.1</v>
      </c>
      <c r="K540" s="35">
        <v>0.10417058</v>
      </c>
      <c r="L540" s="35"/>
      <c r="M540" s="35"/>
      <c r="N540" s="35">
        <f t="shared" si="171"/>
        <v>0.10417058</v>
      </c>
      <c r="O540" s="35">
        <f t="shared" si="172"/>
        <v>0.10417058</v>
      </c>
      <c r="P540" s="117"/>
      <c r="Q540" s="117"/>
      <c r="R540" s="35">
        <f t="shared" si="157"/>
        <v>-4.1705799999999932E-3</v>
      </c>
      <c r="S540" s="35">
        <f t="shared" si="158"/>
        <v>4.1705799999999932E-3</v>
      </c>
      <c r="T540" s="34">
        <f t="shared" si="173"/>
        <v>4.1705799999999904E-2</v>
      </c>
      <c r="U540" s="117"/>
      <c r="V540" s="117"/>
      <c r="W540" s="116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</row>
    <row r="541" spans="1:42" ht="31.2">
      <c r="A541" s="128" t="s">
        <v>1720</v>
      </c>
      <c r="B541" s="120" t="s">
        <v>1719</v>
      </c>
      <c r="C541" s="113"/>
      <c r="D541" s="35">
        <f t="shared" si="170"/>
        <v>0.151</v>
      </c>
      <c r="E541" s="35">
        <f t="shared" si="170"/>
        <v>0.13969255999999999</v>
      </c>
      <c r="F541" s="35"/>
      <c r="G541" s="35"/>
      <c r="H541" s="35"/>
      <c r="I541" s="35"/>
      <c r="J541" s="35">
        <v>0.151</v>
      </c>
      <c r="K541" s="35">
        <v>0.13969255999999999</v>
      </c>
      <c r="L541" s="35"/>
      <c r="M541" s="35"/>
      <c r="N541" s="35">
        <f t="shared" si="171"/>
        <v>0.13969255999999999</v>
      </c>
      <c r="O541" s="35">
        <f t="shared" si="172"/>
        <v>0.13969255999999999</v>
      </c>
      <c r="P541" s="117"/>
      <c r="Q541" s="117"/>
      <c r="R541" s="35">
        <f t="shared" si="157"/>
        <v>1.1307440000000002E-2</v>
      </c>
      <c r="S541" s="35">
        <f t="shared" si="158"/>
        <v>-1.1307440000000002E-2</v>
      </c>
      <c r="T541" s="34">
        <f t="shared" si="173"/>
        <v>-7.4883708609271515E-2</v>
      </c>
      <c r="U541" s="117"/>
      <c r="V541" s="117"/>
      <c r="W541" s="116"/>
    </row>
    <row r="542" spans="1:42" ht="31.2">
      <c r="A542" s="128" t="s">
        <v>1718</v>
      </c>
      <c r="B542" s="120" t="s">
        <v>1717</v>
      </c>
      <c r="C542" s="113"/>
      <c r="D542" s="35">
        <f t="shared" si="170"/>
        <v>4.5999999999999999E-2</v>
      </c>
      <c r="E542" s="35">
        <f t="shared" si="170"/>
        <v>8.4246299999999996E-2</v>
      </c>
      <c r="F542" s="35"/>
      <c r="G542" s="35"/>
      <c r="H542" s="35"/>
      <c r="I542" s="35"/>
      <c r="J542" s="35">
        <v>4.5999999999999999E-2</v>
      </c>
      <c r="K542" s="35">
        <v>8.4246299999999996E-2</v>
      </c>
      <c r="L542" s="35"/>
      <c r="M542" s="35"/>
      <c r="N542" s="35">
        <f t="shared" si="171"/>
        <v>8.4246299999999996E-2</v>
      </c>
      <c r="O542" s="35">
        <f t="shared" si="172"/>
        <v>8.4246299999999996E-2</v>
      </c>
      <c r="P542" s="117"/>
      <c r="Q542" s="117"/>
      <c r="R542" s="35">
        <f t="shared" si="157"/>
        <v>-3.8246299999999997E-2</v>
      </c>
      <c r="S542" s="35">
        <f t="shared" si="158"/>
        <v>3.8246299999999997E-2</v>
      </c>
      <c r="T542" s="34">
        <f t="shared" si="173"/>
        <v>0.83144130434782593</v>
      </c>
      <c r="U542" s="117"/>
      <c r="V542" s="117"/>
      <c r="W542" s="116"/>
    </row>
    <row r="543" spans="1:42" ht="31.2">
      <c r="A543" s="128" t="s">
        <v>1716</v>
      </c>
      <c r="B543" s="120" t="s">
        <v>1715</v>
      </c>
      <c r="C543" s="113"/>
      <c r="D543" s="35">
        <f t="shared" si="170"/>
        <v>9.6000000000000002E-2</v>
      </c>
      <c r="E543" s="35">
        <f t="shared" si="170"/>
        <v>3.5202999999999998E-2</v>
      </c>
      <c r="F543" s="35"/>
      <c r="G543" s="35"/>
      <c r="H543" s="35"/>
      <c r="I543" s="35"/>
      <c r="J543" s="35">
        <v>9.6000000000000002E-2</v>
      </c>
      <c r="K543" s="35">
        <v>3.5202999999999998E-2</v>
      </c>
      <c r="L543" s="35"/>
      <c r="M543" s="35"/>
      <c r="N543" s="35">
        <f t="shared" si="171"/>
        <v>3.5202999999999998E-2</v>
      </c>
      <c r="O543" s="35">
        <f t="shared" si="172"/>
        <v>3.5202999999999998E-2</v>
      </c>
      <c r="P543" s="117"/>
      <c r="Q543" s="117"/>
      <c r="R543" s="35">
        <f t="shared" ref="R543:R606" si="174">D543-E543</f>
        <v>6.0797000000000004E-2</v>
      </c>
      <c r="S543" s="35">
        <f t="shared" ref="S543:S606" si="175">E543-F543-H543-J543</f>
        <v>-6.0797000000000004E-2</v>
      </c>
      <c r="T543" s="34">
        <f t="shared" si="173"/>
        <v>-0.63330208333333338</v>
      </c>
      <c r="U543" s="117"/>
      <c r="V543" s="117"/>
      <c r="W543" s="116"/>
    </row>
    <row r="544" spans="1:42">
      <c r="A544" s="128" t="s">
        <v>1709</v>
      </c>
      <c r="B544" s="118" t="s">
        <v>1714</v>
      </c>
      <c r="C544" s="113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117"/>
      <c r="Q544" s="117"/>
      <c r="R544" s="35">
        <f t="shared" si="174"/>
        <v>0</v>
      </c>
      <c r="S544" s="35">
        <f t="shared" si="175"/>
        <v>0</v>
      </c>
      <c r="T544" s="34"/>
      <c r="U544" s="117"/>
      <c r="V544" s="117"/>
      <c r="W544" s="116"/>
    </row>
    <row r="545" spans="1:42">
      <c r="A545" s="128" t="s">
        <v>798</v>
      </c>
      <c r="B545" s="120" t="s">
        <v>1713</v>
      </c>
      <c r="C545" s="113"/>
      <c r="D545" s="35">
        <f>SUM(F545,H545,J545,L545)</f>
        <v>0.41099999999999998</v>
      </c>
      <c r="E545" s="35">
        <f>SUM(G545,I545,K545,M545)</f>
        <v>0.43180000000000002</v>
      </c>
      <c r="F545" s="35"/>
      <c r="G545" s="35"/>
      <c r="H545" s="35">
        <v>0</v>
      </c>
      <c r="I545" s="35">
        <v>0</v>
      </c>
      <c r="J545" s="35">
        <v>0.41099999999999998</v>
      </c>
      <c r="K545" s="35">
        <v>0.43180000000000002</v>
      </c>
      <c r="L545" s="35"/>
      <c r="M545" s="35"/>
      <c r="N545" s="35">
        <f>E545</f>
        <v>0.43180000000000002</v>
      </c>
      <c r="O545" s="35">
        <f>K545</f>
        <v>0.43180000000000002</v>
      </c>
      <c r="P545" s="117"/>
      <c r="Q545" s="117"/>
      <c r="R545" s="35">
        <f t="shared" si="174"/>
        <v>-2.0800000000000041E-2</v>
      </c>
      <c r="S545" s="35">
        <f t="shared" si="175"/>
        <v>2.0800000000000041E-2</v>
      </c>
      <c r="T545" s="34">
        <f>E545/(F545+H545+J545)-100%</f>
        <v>5.0608272506082796E-2</v>
      </c>
      <c r="U545" s="117"/>
      <c r="V545" s="117"/>
      <c r="W545" s="116"/>
    </row>
    <row r="546" spans="1:42">
      <c r="A546" s="128" t="s">
        <v>799</v>
      </c>
      <c r="B546" s="120" t="s">
        <v>1712</v>
      </c>
      <c r="C546" s="113"/>
      <c r="D546" s="35">
        <f>SUM(F546,H546,J546,L546)</f>
        <v>0.23699999999999999</v>
      </c>
      <c r="E546" s="35">
        <f>SUM(G546,I546,K546,M546)</f>
        <v>0.23699999999999999</v>
      </c>
      <c r="F546" s="35"/>
      <c r="G546" s="35"/>
      <c r="H546" s="35">
        <v>0.23699999999999999</v>
      </c>
      <c r="I546" s="35">
        <v>0.23699999999999999</v>
      </c>
      <c r="J546" s="35"/>
      <c r="K546" s="35"/>
      <c r="L546" s="35"/>
      <c r="M546" s="35"/>
      <c r="N546" s="35">
        <f>E546</f>
        <v>0.23699999999999999</v>
      </c>
      <c r="O546" s="35">
        <f>K546</f>
        <v>0</v>
      </c>
      <c r="P546" s="117"/>
      <c r="Q546" s="117"/>
      <c r="R546" s="35">
        <f t="shared" si="174"/>
        <v>0</v>
      </c>
      <c r="S546" s="35">
        <f t="shared" si="175"/>
        <v>0</v>
      </c>
      <c r="T546" s="34">
        <f>E546/(F546+H546+J546)-100%</f>
        <v>0</v>
      </c>
      <c r="U546" s="117"/>
      <c r="V546" s="117"/>
      <c r="W546" s="116"/>
    </row>
    <row r="547" spans="1:42">
      <c r="A547" s="128" t="s">
        <v>834</v>
      </c>
      <c r="B547" s="118" t="s">
        <v>1711</v>
      </c>
      <c r="C547" s="113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117"/>
      <c r="Q547" s="117"/>
      <c r="R547" s="35">
        <f t="shared" si="174"/>
        <v>0</v>
      </c>
      <c r="S547" s="35">
        <f t="shared" si="175"/>
        <v>0</v>
      </c>
      <c r="T547" s="34"/>
      <c r="U547" s="117"/>
      <c r="V547" s="117"/>
      <c r="W547" s="116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>
      <c r="A548" s="128" t="s">
        <v>1710</v>
      </c>
      <c r="B548" s="120" t="s">
        <v>490</v>
      </c>
      <c r="C548" s="113"/>
      <c r="D548" s="35">
        <f>SUM(F548,H548,J548,L548)</f>
        <v>0.09</v>
      </c>
      <c r="E548" s="35">
        <f>SUM(G548,I548,K548,M548)</f>
        <v>0.09</v>
      </c>
      <c r="F548" s="35">
        <v>0.09</v>
      </c>
      <c r="G548" s="35">
        <v>0.09</v>
      </c>
      <c r="H548" s="35"/>
      <c r="I548" s="35"/>
      <c r="J548" s="35"/>
      <c r="K548" s="35"/>
      <c r="L548" s="35"/>
      <c r="M548" s="35"/>
      <c r="N548" s="35">
        <f>E548</f>
        <v>0.09</v>
      </c>
      <c r="O548" s="35">
        <f>K548</f>
        <v>0</v>
      </c>
      <c r="P548" s="117"/>
      <c r="Q548" s="117"/>
      <c r="R548" s="35">
        <f t="shared" si="174"/>
        <v>0</v>
      </c>
      <c r="S548" s="35">
        <f t="shared" si="175"/>
        <v>0</v>
      </c>
      <c r="T548" s="34">
        <f>E548/(F548+H548+J548)-100%</f>
        <v>0</v>
      </c>
      <c r="U548" s="117"/>
      <c r="V548" s="117"/>
      <c r="W548" s="116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1:42">
      <c r="A549" s="119" t="s">
        <v>1709</v>
      </c>
      <c r="B549" s="118" t="s">
        <v>1708</v>
      </c>
      <c r="C549" s="113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117"/>
      <c r="Q549" s="117"/>
      <c r="R549" s="35">
        <f t="shared" si="174"/>
        <v>0</v>
      </c>
      <c r="S549" s="35">
        <f t="shared" si="175"/>
        <v>0</v>
      </c>
      <c r="T549" s="34"/>
      <c r="U549" s="117"/>
      <c r="V549" s="117"/>
      <c r="W549" s="116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1:42">
      <c r="A550" s="128" t="s">
        <v>798</v>
      </c>
      <c r="B550" s="120" t="s">
        <v>1707</v>
      </c>
      <c r="C550" s="113"/>
      <c r="D550" s="35">
        <f>SUM(F550,H550,J550,L550)</f>
        <v>1.4000000000000001</v>
      </c>
      <c r="E550" s="35">
        <f>SUM(G550,I550,K550,M550)</f>
        <v>1.3734E-2</v>
      </c>
      <c r="F550" s="35"/>
      <c r="G550" s="35"/>
      <c r="H550" s="35">
        <v>1.4E-2</v>
      </c>
      <c r="I550" s="35">
        <v>1.3734E-2</v>
      </c>
      <c r="J550" s="35">
        <v>0.3</v>
      </c>
      <c r="K550" s="35"/>
      <c r="L550" s="35">
        <v>1.0860000000000001</v>
      </c>
      <c r="M550" s="35"/>
      <c r="N550" s="35">
        <f t="shared" ref="N550:N581" si="176">E550</f>
        <v>1.3734E-2</v>
      </c>
      <c r="O550" s="35">
        <f t="shared" ref="O550:O588" si="177">K550</f>
        <v>0</v>
      </c>
      <c r="P550" s="117"/>
      <c r="Q550" s="117"/>
      <c r="R550" s="35">
        <f t="shared" si="174"/>
        <v>1.3862660000000002</v>
      </c>
      <c r="S550" s="35">
        <f t="shared" si="175"/>
        <v>-0.30026599999999998</v>
      </c>
      <c r="T550" s="34">
        <f>E550/(F550+H550+J550)-100%</f>
        <v>-0.95626114649681526</v>
      </c>
      <c r="U550" s="117"/>
      <c r="V550" s="117"/>
      <c r="W550" s="116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1:42" s="121" customFormat="1">
      <c r="A551" s="127" t="s">
        <v>515</v>
      </c>
      <c r="B551" s="123" t="s">
        <v>516</v>
      </c>
      <c r="C551" s="126">
        <f>G551+I551</f>
        <v>13.881492099999997</v>
      </c>
      <c r="D551" s="126">
        <f>SUM(D553:D576,D579:D580,D582,D584,D586:D588)</f>
        <v>40.597886899999999</v>
      </c>
      <c r="E551" s="126">
        <f t="shared" ref="E551:M551" si="178">SUM(E553:E577,E579:E580,E582,E584,E586:E588)</f>
        <v>30.618456380000001</v>
      </c>
      <c r="F551" s="126">
        <f t="shared" si="178"/>
        <v>6.4638245510000001</v>
      </c>
      <c r="G551" s="126">
        <f t="shared" si="178"/>
        <v>6.4119899999999994</v>
      </c>
      <c r="H551" s="126">
        <f t="shared" si="178"/>
        <v>7.4251623489999989</v>
      </c>
      <c r="I551" s="126">
        <f t="shared" si="178"/>
        <v>7.4695020999999979</v>
      </c>
      <c r="J551" s="126">
        <f t="shared" si="178"/>
        <v>15.28</v>
      </c>
      <c r="K551" s="126">
        <f t="shared" si="178"/>
        <v>16.736964280000002</v>
      </c>
      <c r="L551" s="126">
        <f t="shared" si="178"/>
        <v>11.428900000000002</v>
      </c>
      <c r="M551" s="126">
        <f t="shared" si="178"/>
        <v>0</v>
      </c>
      <c r="N551" s="125">
        <f t="shared" si="176"/>
        <v>30.618456380000001</v>
      </c>
      <c r="O551" s="125">
        <f t="shared" si="177"/>
        <v>16.736964280000002</v>
      </c>
      <c r="P551" s="123"/>
      <c r="Q551" s="123"/>
      <c r="R551" s="125">
        <f t="shared" si="174"/>
        <v>9.9794305199999975</v>
      </c>
      <c r="S551" s="125">
        <f t="shared" si="175"/>
        <v>1.4494694800000065</v>
      </c>
      <c r="T551" s="124">
        <f>E551/(F551+H551+J551)-100%</f>
        <v>4.9692143404541866E-2</v>
      </c>
      <c r="U551" s="123"/>
      <c r="V551" s="123"/>
      <c r="W551" s="122"/>
    </row>
    <row r="552" spans="1:42">
      <c r="A552" s="119"/>
      <c r="B552" s="118" t="s">
        <v>1706</v>
      </c>
      <c r="C552" s="113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>
        <f t="shared" si="176"/>
        <v>0</v>
      </c>
      <c r="O552" s="35">
        <f t="shared" si="177"/>
        <v>0</v>
      </c>
      <c r="P552" s="117"/>
      <c r="Q552" s="117"/>
      <c r="R552" s="35">
        <f t="shared" si="174"/>
        <v>0</v>
      </c>
      <c r="S552" s="35">
        <f t="shared" si="175"/>
        <v>0</v>
      </c>
      <c r="T552" s="34"/>
      <c r="U552" s="117"/>
      <c r="V552" s="117"/>
      <c r="W552" s="116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1:42">
      <c r="A553" s="119" t="s">
        <v>1705</v>
      </c>
      <c r="B553" s="120" t="s">
        <v>1704</v>
      </c>
      <c r="C553" s="113"/>
      <c r="D553" s="35">
        <f t="shared" ref="D553:D576" si="179">SUM(F553,H553,J553,L553)</f>
        <v>0.13</v>
      </c>
      <c r="E553" s="35">
        <f t="shared" ref="E553:E576" si="180">SUM(G553,I553,K553,M553)</f>
        <v>0.13</v>
      </c>
      <c r="F553" s="35">
        <v>0.13</v>
      </c>
      <c r="G553" s="35">
        <v>0.13</v>
      </c>
      <c r="H553" s="35"/>
      <c r="I553" s="35"/>
      <c r="J553" s="35"/>
      <c r="K553" s="35"/>
      <c r="L553" s="35"/>
      <c r="M553" s="35"/>
      <c r="N553" s="35">
        <f t="shared" si="176"/>
        <v>0.13</v>
      </c>
      <c r="O553" s="35">
        <f t="shared" si="177"/>
        <v>0</v>
      </c>
      <c r="P553" s="117"/>
      <c r="Q553" s="117"/>
      <c r="R553" s="35">
        <f t="shared" si="174"/>
        <v>0</v>
      </c>
      <c r="S553" s="35">
        <f t="shared" si="175"/>
        <v>0</v>
      </c>
      <c r="T553" s="34">
        <f t="shared" ref="T553:T576" si="181">E553/(F553+H553+J553)-100%</f>
        <v>0</v>
      </c>
      <c r="U553" s="117"/>
      <c r="V553" s="117"/>
      <c r="W553" s="116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1:42" ht="31.2">
      <c r="A554" s="119" t="s">
        <v>1703</v>
      </c>
      <c r="B554" s="120" t="s">
        <v>1702</v>
      </c>
      <c r="C554" s="113"/>
      <c r="D554" s="35">
        <f t="shared" si="179"/>
        <v>3.8719999999999999</v>
      </c>
      <c r="E554" s="35">
        <f t="shared" si="180"/>
        <v>3.8719999999999999</v>
      </c>
      <c r="F554" s="35">
        <v>3.8719999999999999</v>
      </c>
      <c r="G554" s="35">
        <v>3.8719999999999999</v>
      </c>
      <c r="H554" s="35"/>
      <c r="I554" s="35"/>
      <c r="J554" s="35"/>
      <c r="K554" s="35"/>
      <c r="L554" s="35"/>
      <c r="M554" s="35"/>
      <c r="N554" s="35">
        <f t="shared" si="176"/>
        <v>3.8719999999999999</v>
      </c>
      <c r="O554" s="35">
        <f t="shared" si="177"/>
        <v>0</v>
      </c>
      <c r="P554" s="117"/>
      <c r="Q554" s="117"/>
      <c r="R554" s="35">
        <f t="shared" si="174"/>
        <v>0</v>
      </c>
      <c r="S554" s="35">
        <f t="shared" si="175"/>
        <v>0</v>
      </c>
      <c r="T554" s="34">
        <f t="shared" si="181"/>
        <v>0</v>
      </c>
      <c r="U554" s="117"/>
      <c r="V554" s="117"/>
      <c r="W554" s="116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1:42">
      <c r="A555" s="119" t="s">
        <v>1701</v>
      </c>
      <c r="B555" s="120" t="s">
        <v>1700</v>
      </c>
      <c r="C555" s="113"/>
      <c r="D555" s="35">
        <f t="shared" si="179"/>
        <v>3.327</v>
      </c>
      <c r="E555" s="35">
        <f t="shared" si="180"/>
        <v>3.3967000000000001</v>
      </c>
      <c r="F555" s="35"/>
      <c r="G555" s="35"/>
      <c r="H555" s="35"/>
      <c r="I555" s="35"/>
      <c r="J555" s="35">
        <v>3.327</v>
      </c>
      <c r="K555" s="35">
        <f>4.1405-K556</f>
        <v>3.3967000000000001</v>
      </c>
      <c r="L555" s="35"/>
      <c r="M555" s="35"/>
      <c r="N555" s="35">
        <f t="shared" si="176"/>
        <v>3.3967000000000001</v>
      </c>
      <c r="O555" s="35">
        <f t="shared" si="177"/>
        <v>3.3967000000000001</v>
      </c>
      <c r="P555" s="117"/>
      <c r="Q555" s="117"/>
      <c r="R555" s="35">
        <f t="shared" si="174"/>
        <v>-6.9700000000000095E-2</v>
      </c>
      <c r="S555" s="35">
        <f t="shared" si="175"/>
        <v>6.9700000000000095E-2</v>
      </c>
      <c r="T555" s="34">
        <f t="shared" si="181"/>
        <v>2.094980462879481E-2</v>
      </c>
      <c r="U555" s="117"/>
      <c r="V555" s="117"/>
      <c r="W555" s="116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1:42">
      <c r="A556" s="119" t="s">
        <v>1699</v>
      </c>
      <c r="B556" s="120" t="s">
        <v>1698</v>
      </c>
      <c r="C556" s="113"/>
      <c r="D556" s="35">
        <f t="shared" si="179"/>
        <v>0.74399999999999999</v>
      </c>
      <c r="E556" s="35">
        <f t="shared" si="180"/>
        <v>0.74380000000000002</v>
      </c>
      <c r="F556" s="35"/>
      <c r="G556" s="35"/>
      <c r="H556" s="35"/>
      <c r="I556" s="35"/>
      <c r="J556" s="35">
        <v>0.74399999999999999</v>
      </c>
      <c r="K556" s="35">
        <v>0.74380000000000002</v>
      </c>
      <c r="L556" s="35"/>
      <c r="M556" s="35"/>
      <c r="N556" s="35">
        <f t="shared" si="176"/>
        <v>0.74380000000000002</v>
      </c>
      <c r="O556" s="35">
        <f t="shared" si="177"/>
        <v>0.74380000000000002</v>
      </c>
      <c r="P556" s="117"/>
      <c r="Q556" s="117"/>
      <c r="R556" s="35">
        <f t="shared" si="174"/>
        <v>1.9999999999997797E-4</v>
      </c>
      <c r="S556" s="35">
        <f t="shared" si="175"/>
        <v>-1.9999999999997797E-4</v>
      </c>
      <c r="T556" s="34">
        <f t="shared" si="181"/>
        <v>-2.6881720430105283E-4</v>
      </c>
      <c r="U556" s="117"/>
      <c r="V556" s="117"/>
      <c r="W556" s="11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1:42">
      <c r="A557" s="119" t="s">
        <v>1697</v>
      </c>
      <c r="B557" s="120" t="s">
        <v>1696</v>
      </c>
      <c r="C557" s="113"/>
      <c r="D557" s="35">
        <f t="shared" si="179"/>
        <v>0.23499999999999999</v>
      </c>
      <c r="E557" s="35">
        <f t="shared" si="180"/>
        <v>0.20669999999999999</v>
      </c>
      <c r="F557" s="35"/>
      <c r="G557" s="35"/>
      <c r="H557" s="35">
        <v>0.20699999999999999</v>
      </c>
      <c r="I557" s="35">
        <v>0.20669999999999999</v>
      </c>
      <c r="J557" s="35">
        <v>2.8000000000000001E-2</v>
      </c>
      <c r="K557" s="35"/>
      <c r="L557" s="35"/>
      <c r="M557" s="35"/>
      <c r="N557" s="35">
        <f t="shared" si="176"/>
        <v>0.20669999999999999</v>
      </c>
      <c r="O557" s="35">
        <f t="shared" si="177"/>
        <v>0</v>
      </c>
      <c r="P557" s="117"/>
      <c r="Q557" s="117"/>
      <c r="R557" s="35">
        <f t="shared" si="174"/>
        <v>2.8299999999999992E-2</v>
      </c>
      <c r="S557" s="35">
        <f t="shared" si="175"/>
        <v>-2.8299999999999995E-2</v>
      </c>
      <c r="T557" s="34">
        <f t="shared" si="181"/>
        <v>-0.12042553191489358</v>
      </c>
      <c r="U557" s="117"/>
      <c r="V557" s="117"/>
      <c r="W557" s="116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1:42">
      <c r="A558" s="119" t="s">
        <v>1695</v>
      </c>
      <c r="B558" s="120" t="s">
        <v>1694</v>
      </c>
      <c r="C558" s="113"/>
      <c r="D558" s="35">
        <f t="shared" si="179"/>
        <v>1.704</v>
      </c>
      <c r="E558" s="35">
        <f t="shared" si="180"/>
        <v>1.7834000000000001</v>
      </c>
      <c r="F558" s="35"/>
      <c r="G558" s="35"/>
      <c r="H558" s="35"/>
      <c r="I558" s="35"/>
      <c r="J558" s="35">
        <v>1.704</v>
      </c>
      <c r="K558" s="35">
        <v>1.7834000000000001</v>
      </c>
      <c r="L558" s="35"/>
      <c r="M558" s="35"/>
      <c r="N558" s="35">
        <f t="shared" si="176"/>
        <v>1.7834000000000001</v>
      </c>
      <c r="O558" s="35">
        <f t="shared" si="177"/>
        <v>1.7834000000000001</v>
      </c>
      <c r="P558" s="117"/>
      <c r="Q558" s="117"/>
      <c r="R558" s="35">
        <f t="shared" si="174"/>
        <v>-7.9400000000000137E-2</v>
      </c>
      <c r="S558" s="35">
        <f t="shared" si="175"/>
        <v>7.9400000000000137E-2</v>
      </c>
      <c r="T558" s="34">
        <f t="shared" si="181"/>
        <v>4.6596244131455578E-2</v>
      </c>
      <c r="U558" s="117"/>
      <c r="V558" s="117"/>
      <c r="W558" s="116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1:42">
      <c r="A559" s="119" t="s">
        <v>1693</v>
      </c>
      <c r="B559" s="120" t="s">
        <v>1692</v>
      </c>
      <c r="C559" s="113"/>
      <c r="D559" s="35">
        <f t="shared" si="179"/>
        <v>1.0780000000000001</v>
      </c>
      <c r="E559" s="35">
        <f t="shared" si="180"/>
        <v>1.1297999999999999</v>
      </c>
      <c r="F559" s="35"/>
      <c r="G559" s="35"/>
      <c r="H559" s="35"/>
      <c r="I559" s="35"/>
      <c r="J559" s="35">
        <v>1.0780000000000001</v>
      </c>
      <c r="K559" s="35">
        <v>1.1297999999999999</v>
      </c>
      <c r="L559" s="35"/>
      <c r="M559" s="35"/>
      <c r="N559" s="35">
        <f t="shared" si="176"/>
        <v>1.1297999999999999</v>
      </c>
      <c r="O559" s="35">
        <f t="shared" si="177"/>
        <v>1.1297999999999999</v>
      </c>
      <c r="P559" s="117"/>
      <c r="Q559" s="117"/>
      <c r="R559" s="35">
        <f t="shared" si="174"/>
        <v>-5.1799999999999846E-2</v>
      </c>
      <c r="S559" s="35">
        <f t="shared" si="175"/>
        <v>5.1799999999999846E-2</v>
      </c>
      <c r="T559" s="34">
        <f t="shared" si="181"/>
        <v>4.8051948051947901E-2</v>
      </c>
      <c r="U559" s="117"/>
      <c r="V559" s="117"/>
      <c r="W559" s="116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1:42">
      <c r="A560" s="119" t="s">
        <v>1691</v>
      </c>
      <c r="B560" s="120" t="s">
        <v>1690</v>
      </c>
      <c r="C560" s="113"/>
      <c r="D560" s="35">
        <f t="shared" si="179"/>
        <v>0.17475000000000002</v>
      </c>
      <c r="E560" s="35">
        <f t="shared" si="180"/>
        <v>0.17479</v>
      </c>
      <c r="F560" s="35">
        <v>0.17475000000000002</v>
      </c>
      <c r="G560" s="35">
        <v>0.17479</v>
      </c>
      <c r="H560" s="35"/>
      <c r="I560" s="35"/>
      <c r="J560" s="35"/>
      <c r="K560" s="35"/>
      <c r="L560" s="35"/>
      <c r="M560" s="35"/>
      <c r="N560" s="35">
        <f t="shared" si="176"/>
        <v>0.17479</v>
      </c>
      <c r="O560" s="35">
        <f t="shared" si="177"/>
        <v>0</v>
      </c>
      <c r="P560" s="117"/>
      <c r="Q560" s="117"/>
      <c r="R560" s="35">
        <f t="shared" si="174"/>
        <v>-3.9999999999984492E-5</v>
      </c>
      <c r="S560" s="35">
        <f t="shared" si="175"/>
        <v>3.9999999999984492E-5</v>
      </c>
      <c r="T560" s="34">
        <f t="shared" si="181"/>
        <v>2.2889842632323187E-4</v>
      </c>
      <c r="U560" s="117"/>
      <c r="V560" s="117"/>
      <c r="W560" s="116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1:42">
      <c r="A561" s="119" t="s">
        <v>1689</v>
      </c>
      <c r="B561" s="120" t="s">
        <v>1688</v>
      </c>
      <c r="C561" s="113"/>
      <c r="D561" s="35">
        <f t="shared" si="179"/>
        <v>0.82100000000000006</v>
      </c>
      <c r="E561" s="35">
        <f t="shared" si="180"/>
        <v>0.45760000000000001</v>
      </c>
      <c r="F561" s="35"/>
      <c r="G561" s="35"/>
      <c r="H561" s="35">
        <v>0.159</v>
      </c>
      <c r="I561" s="35">
        <v>0.159</v>
      </c>
      <c r="J561" s="35">
        <v>0.66200000000000003</v>
      </c>
      <c r="K561" s="35">
        <v>0.29859999999999998</v>
      </c>
      <c r="L561" s="35"/>
      <c r="M561" s="35"/>
      <c r="N561" s="35">
        <f t="shared" si="176"/>
        <v>0.45760000000000001</v>
      </c>
      <c r="O561" s="35">
        <f t="shared" si="177"/>
        <v>0.29859999999999998</v>
      </c>
      <c r="P561" s="117"/>
      <c r="Q561" s="117"/>
      <c r="R561" s="35">
        <f t="shared" si="174"/>
        <v>0.36340000000000006</v>
      </c>
      <c r="S561" s="35">
        <f t="shared" si="175"/>
        <v>-0.36340000000000006</v>
      </c>
      <c r="T561" s="34">
        <f t="shared" si="181"/>
        <v>-0.44263093788063346</v>
      </c>
      <c r="U561" s="117"/>
      <c r="V561" s="117"/>
      <c r="W561" s="116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1:42">
      <c r="A562" s="119" t="s">
        <v>1687</v>
      </c>
      <c r="B562" s="120" t="s">
        <v>1686</v>
      </c>
      <c r="C562" s="113"/>
      <c r="D562" s="35">
        <f t="shared" si="179"/>
        <v>0.23880000000000001</v>
      </c>
      <c r="E562" s="35">
        <f t="shared" si="180"/>
        <v>0.23880000000000001</v>
      </c>
      <c r="F562" s="35"/>
      <c r="G562" s="35"/>
      <c r="H562" s="35">
        <v>0.23880000000000001</v>
      </c>
      <c r="I562" s="35">
        <v>0.23880000000000001</v>
      </c>
      <c r="J562" s="35"/>
      <c r="K562" s="35"/>
      <c r="L562" s="35"/>
      <c r="M562" s="35"/>
      <c r="N562" s="35">
        <f t="shared" si="176"/>
        <v>0.23880000000000001</v>
      </c>
      <c r="O562" s="35">
        <f t="shared" si="177"/>
        <v>0</v>
      </c>
      <c r="P562" s="117"/>
      <c r="Q562" s="117"/>
      <c r="R562" s="35">
        <f t="shared" si="174"/>
        <v>0</v>
      </c>
      <c r="S562" s="35">
        <f t="shared" si="175"/>
        <v>0</v>
      </c>
      <c r="T562" s="34">
        <f t="shared" si="181"/>
        <v>0</v>
      </c>
      <c r="U562" s="117"/>
      <c r="V562" s="117"/>
      <c r="W562" s="116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1:42">
      <c r="A563" s="119" t="s">
        <v>1685</v>
      </c>
      <c r="B563" s="120" t="s">
        <v>1684</v>
      </c>
      <c r="C563" s="113"/>
      <c r="D563" s="35">
        <f t="shared" si="179"/>
        <v>8.0534999999999995E-2</v>
      </c>
      <c r="E563" s="35">
        <f t="shared" si="180"/>
        <v>8.0500000000000002E-2</v>
      </c>
      <c r="F563" s="35">
        <v>8.0534999999999995E-2</v>
      </c>
      <c r="G563" s="35">
        <v>8.0500000000000002E-2</v>
      </c>
      <c r="H563" s="35"/>
      <c r="I563" s="35"/>
      <c r="J563" s="35"/>
      <c r="K563" s="35"/>
      <c r="L563" s="35"/>
      <c r="M563" s="35"/>
      <c r="N563" s="35">
        <f t="shared" si="176"/>
        <v>8.0500000000000002E-2</v>
      </c>
      <c r="O563" s="35">
        <f t="shared" si="177"/>
        <v>0</v>
      </c>
      <c r="P563" s="117"/>
      <c r="Q563" s="117"/>
      <c r="R563" s="35">
        <f t="shared" si="174"/>
        <v>3.499999999999337E-5</v>
      </c>
      <c r="S563" s="35">
        <f t="shared" si="175"/>
        <v>-3.499999999999337E-5</v>
      </c>
      <c r="T563" s="34">
        <f t="shared" si="181"/>
        <v>-4.3459365493259128E-4</v>
      </c>
      <c r="U563" s="117"/>
      <c r="V563" s="117"/>
      <c r="W563" s="116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1:42">
      <c r="A564" s="119" t="s">
        <v>1683</v>
      </c>
      <c r="B564" s="120" t="s">
        <v>1682</v>
      </c>
      <c r="C564" s="113"/>
      <c r="D564" s="35">
        <f t="shared" si="179"/>
        <v>1.3779999999999999</v>
      </c>
      <c r="E564" s="35">
        <f t="shared" si="180"/>
        <v>1.4419999999999999</v>
      </c>
      <c r="F564" s="35"/>
      <c r="G564" s="35"/>
      <c r="H564" s="35"/>
      <c r="I564" s="35"/>
      <c r="J564" s="35">
        <v>1.3779999999999999</v>
      </c>
      <c r="K564" s="35">
        <v>1.4419999999999999</v>
      </c>
      <c r="L564" s="35"/>
      <c r="M564" s="35"/>
      <c r="N564" s="35">
        <f t="shared" si="176"/>
        <v>1.4419999999999999</v>
      </c>
      <c r="O564" s="35">
        <f t="shared" si="177"/>
        <v>1.4419999999999999</v>
      </c>
      <c r="P564" s="117"/>
      <c r="Q564" s="117"/>
      <c r="R564" s="35">
        <f t="shared" si="174"/>
        <v>-6.4000000000000057E-2</v>
      </c>
      <c r="S564" s="35">
        <f t="shared" si="175"/>
        <v>6.4000000000000057E-2</v>
      </c>
      <c r="T564" s="34">
        <f t="shared" si="181"/>
        <v>4.6444121915820036E-2</v>
      </c>
      <c r="U564" s="117"/>
      <c r="V564" s="117"/>
      <c r="W564" s="116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1:42">
      <c r="A565" s="119" t="s">
        <v>1681</v>
      </c>
      <c r="B565" s="120" t="s">
        <v>1680</v>
      </c>
      <c r="C565" s="113"/>
      <c r="D565" s="35">
        <f t="shared" si="179"/>
        <v>0.1043</v>
      </c>
      <c r="E565" s="35">
        <f t="shared" si="180"/>
        <v>0.1043</v>
      </c>
      <c r="F565" s="35">
        <v>0.1043</v>
      </c>
      <c r="G565" s="35">
        <v>0.1043</v>
      </c>
      <c r="H565" s="35"/>
      <c r="I565" s="35"/>
      <c r="J565" s="35"/>
      <c r="K565" s="35"/>
      <c r="L565" s="35"/>
      <c r="M565" s="35"/>
      <c r="N565" s="35">
        <f t="shared" si="176"/>
        <v>0.1043</v>
      </c>
      <c r="O565" s="35">
        <f t="shared" si="177"/>
        <v>0</v>
      </c>
      <c r="P565" s="117"/>
      <c r="Q565" s="117"/>
      <c r="R565" s="35">
        <f t="shared" si="174"/>
        <v>0</v>
      </c>
      <c r="S565" s="35">
        <f t="shared" si="175"/>
        <v>0</v>
      </c>
      <c r="T565" s="34">
        <f t="shared" si="181"/>
        <v>0</v>
      </c>
      <c r="U565" s="117"/>
      <c r="V565" s="117"/>
      <c r="W565" s="116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>
      <c r="A566" s="119" t="s">
        <v>1679</v>
      </c>
      <c r="B566" s="120" t="s">
        <v>1678</v>
      </c>
      <c r="C566" s="113"/>
      <c r="D566" s="35">
        <f t="shared" si="179"/>
        <v>5.8400000000000001E-2</v>
      </c>
      <c r="E566" s="35">
        <f t="shared" si="180"/>
        <v>5.8400000000000001E-2</v>
      </c>
      <c r="F566" s="35">
        <v>5.8400000000000001E-2</v>
      </c>
      <c r="G566" s="35">
        <v>5.8400000000000001E-2</v>
      </c>
      <c r="H566" s="35"/>
      <c r="I566" s="35"/>
      <c r="J566" s="35"/>
      <c r="K566" s="35"/>
      <c r="L566" s="35"/>
      <c r="M566" s="35"/>
      <c r="N566" s="35">
        <f t="shared" si="176"/>
        <v>5.8400000000000001E-2</v>
      </c>
      <c r="O566" s="35">
        <f t="shared" si="177"/>
        <v>0</v>
      </c>
      <c r="P566" s="117"/>
      <c r="Q566" s="117"/>
      <c r="R566" s="35">
        <f t="shared" si="174"/>
        <v>0</v>
      </c>
      <c r="S566" s="35">
        <f t="shared" si="175"/>
        <v>0</v>
      </c>
      <c r="T566" s="34">
        <f t="shared" si="181"/>
        <v>0</v>
      </c>
      <c r="U566" s="117"/>
      <c r="V566" s="117"/>
      <c r="W566" s="11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>
      <c r="A567" s="119" t="s">
        <v>1677</v>
      </c>
      <c r="B567" s="120" t="s">
        <v>1676</v>
      </c>
      <c r="C567" s="113"/>
      <c r="D567" s="35">
        <f t="shared" si="179"/>
        <v>8.7116899999999997E-2</v>
      </c>
      <c r="E567" s="35">
        <f t="shared" si="180"/>
        <v>8.6999999999999994E-2</v>
      </c>
      <c r="F567" s="35">
        <v>8.7116899999999997E-2</v>
      </c>
      <c r="G567" s="35">
        <v>8.6999999999999994E-2</v>
      </c>
      <c r="H567" s="35"/>
      <c r="I567" s="35"/>
      <c r="J567" s="35"/>
      <c r="K567" s="35"/>
      <c r="L567" s="35"/>
      <c r="M567" s="35"/>
      <c r="N567" s="35">
        <f t="shared" si="176"/>
        <v>8.6999999999999994E-2</v>
      </c>
      <c r="O567" s="35">
        <f t="shared" si="177"/>
        <v>0</v>
      </c>
      <c r="P567" s="117"/>
      <c r="Q567" s="117"/>
      <c r="R567" s="35">
        <f t="shared" si="174"/>
        <v>1.1690000000000311E-4</v>
      </c>
      <c r="S567" s="35">
        <f t="shared" si="175"/>
        <v>-1.1690000000000311E-4</v>
      </c>
      <c r="T567" s="34">
        <f t="shared" si="181"/>
        <v>-1.3418751126360595E-3</v>
      </c>
      <c r="U567" s="117"/>
      <c r="V567" s="117"/>
      <c r="W567" s="116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ht="31.2">
      <c r="A568" s="119" t="s">
        <v>1672</v>
      </c>
      <c r="B568" s="120" t="s">
        <v>1675</v>
      </c>
      <c r="C568" s="113"/>
      <c r="D568" s="35">
        <f t="shared" si="179"/>
        <v>4.7249999999999996</v>
      </c>
      <c r="E568" s="35">
        <f t="shared" si="180"/>
        <v>4.7249999999999996</v>
      </c>
      <c r="F568" s="35"/>
      <c r="G568" s="35"/>
      <c r="H568" s="35">
        <v>4.7249999999999996</v>
      </c>
      <c r="I568" s="35">
        <v>4.7249999999999996</v>
      </c>
      <c r="J568" s="35"/>
      <c r="K568" s="35"/>
      <c r="L568" s="35"/>
      <c r="M568" s="35"/>
      <c r="N568" s="35">
        <f t="shared" si="176"/>
        <v>4.7249999999999996</v>
      </c>
      <c r="O568" s="35">
        <f t="shared" si="177"/>
        <v>0</v>
      </c>
      <c r="P568" s="117"/>
      <c r="Q568" s="117"/>
      <c r="R568" s="35">
        <f t="shared" si="174"/>
        <v>0</v>
      </c>
      <c r="S568" s="35">
        <f t="shared" si="175"/>
        <v>0</v>
      </c>
      <c r="T568" s="34">
        <f t="shared" si="181"/>
        <v>0</v>
      </c>
      <c r="U568" s="117"/>
      <c r="V568" s="117"/>
      <c r="W568" s="116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1:42">
      <c r="A569" s="119" t="s">
        <v>1674</v>
      </c>
      <c r="B569" s="120" t="s">
        <v>1673</v>
      </c>
      <c r="C569" s="113"/>
      <c r="D569" s="35">
        <f t="shared" si="179"/>
        <v>8.7999999999999995E-2</v>
      </c>
      <c r="E569" s="35">
        <f t="shared" si="180"/>
        <v>8.7800000000000003E-2</v>
      </c>
      <c r="F569" s="35"/>
      <c r="G569" s="35"/>
      <c r="H569" s="35">
        <v>8.7999999999999995E-2</v>
      </c>
      <c r="I569" s="35">
        <v>8.7800000000000003E-2</v>
      </c>
      <c r="J569" s="35"/>
      <c r="K569" s="35"/>
      <c r="L569" s="35"/>
      <c r="M569" s="35"/>
      <c r="N569" s="35">
        <f t="shared" si="176"/>
        <v>8.7800000000000003E-2</v>
      </c>
      <c r="O569" s="35">
        <f t="shared" si="177"/>
        <v>0</v>
      </c>
      <c r="P569" s="117"/>
      <c r="Q569" s="117"/>
      <c r="R569" s="35">
        <f t="shared" si="174"/>
        <v>1.9999999999999185E-4</v>
      </c>
      <c r="S569" s="35">
        <f t="shared" si="175"/>
        <v>-1.9999999999999185E-4</v>
      </c>
      <c r="T569" s="34">
        <f t="shared" si="181"/>
        <v>-2.2727272727272041E-3</v>
      </c>
      <c r="U569" s="117"/>
      <c r="V569" s="117"/>
      <c r="W569" s="116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1:42">
      <c r="A570" s="119" t="s">
        <v>1672</v>
      </c>
      <c r="B570" s="120" t="s">
        <v>1671</v>
      </c>
      <c r="C570" s="113"/>
      <c r="D570" s="35">
        <f t="shared" si="179"/>
        <v>9.6000000000000002E-2</v>
      </c>
      <c r="E570" s="35">
        <f t="shared" si="180"/>
        <v>0.111</v>
      </c>
      <c r="F570" s="35"/>
      <c r="G570" s="35"/>
      <c r="H570" s="35"/>
      <c r="I570" s="35"/>
      <c r="J570" s="35">
        <v>9.6000000000000002E-2</v>
      </c>
      <c r="K570" s="35">
        <v>0.111</v>
      </c>
      <c r="L570" s="35"/>
      <c r="M570" s="35"/>
      <c r="N570" s="35">
        <f t="shared" si="176"/>
        <v>0.111</v>
      </c>
      <c r="O570" s="35">
        <f t="shared" si="177"/>
        <v>0.111</v>
      </c>
      <c r="P570" s="117"/>
      <c r="Q570" s="117"/>
      <c r="R570" s="35">
        <f t="shared" si="174"/>
        <v>-1.4999999999999999E-2</v>
      </c>
      <c r="S570" s="35">
        <f t="shared" si="175"/>
        <v>1.4999999999999999E-2</v>
      </c>
      <c r="T570" s="34">
        <f t="shared" si="181"/>
        <v>0.15625</v>
      </c>
      <c r="U570" s="117"/>
      <c r="V570" s="117"/>
      <c r="W570" s="116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1:42">
      <c r="A571" s="119" t="s">
        <v>1670</v>
      </c>
      <c r="B571" s="120" t="s">
        <v>1669</v>
      </c>
      <c r="C571" s="113"/>
      <c r="D571" s="35">
        <f t="shared" si="179"/>
        <v>9.1999999999999998E-2</v>
      </c>
      <c r="E571" s="35">
        <f t="shared" si="180"/>
        <v>9.1800000000000007E-2</v>
      </c>
      <c r="F571" s="35"/>
      <c r="G571" s="35"/>
      <c r="H571" s="35"/>
      <c r="I571" s="35"/>
      <c r="J571" s="35">
        <v>9.1999999999999998E-2</v>
      </c>
      <c r="K571" s="35">
        <v>9.1800000000000007E-2</v>
      </c>
      <c r="L571" s="35"/>
      <c r="M571" s="35"/>
      <c r="N571" s="35">
        <f t="shared" si="176"/>
        <v>9.1800000000000007E-2</v>
      </c>
      <c r="O571" s="35">
        <f t="shared" si="177"/>
        <v>9.1800000000000007E-2</v>
      </c>
      <c r="P571" s="117"/>
      <c r="Q571" s="117"/>
      <c r="R571" s="35">
        <f t="shared" si="174"/>
        <v>1.9999999999999185E-4</v>
      </c>
      <c r="S571" s="35">
        <f t="shared" si="175"/>
        <v>-1.9999999999999185E-4</v>
      </c>
      <c r="T571" s="34">
        <f t="shared" si="181"/>
        <v>-2.1739130434781373E-3</v>
      </c>
      <c r="U571" s="117"/>
      <c r="V571" s="117"/>
      <c r="W571" s="116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1:42">
      <c r="A572" s="119" t="s">
        <v>1668</v>
      </c>
      <c r="B572" s="120" t="s">
        <v>1667</v>
      </c>
      <c r="C572" s="113"/>
      <c r="D572" s="35">
        <f t="shared" si="179"/>
        <v>2.2959999999999998</v>
      </c>
      <c r="E572" s="35">
        <f t="shared" si="180"/>
        <v>2.2970000000000002</v>
      </c>
      <c r="F572" s="35"/>
      <c r="G572" s="35"/>
      <c r="H572" s="35"/>
      <c r="I572" s="35"/>
      <c r="J572" s="35">
        <v>2.2959999999999998</v>
      </c>
      <c r="K572" s="35">
        <v>2.2970000000000002</v>
      </c>
      <c r="L572" s="35"/>
      <c r="M572" s="35"/>
      <c r="N572" s="35">
        <f t="shared" si="176"/>
        <v>2.2970000000000002</v>
      </c>
      <c r="O572" s="35">
        <f t="shared" si="177"/>
        <v>2.2970000000000002</v>
      </c>
      <c r="P572" s="117"/>
      <c r="Q572" s="117"/>
      <c r="R572" s="35">
        <f t="shared" si="174"/>
        <v>-1.000000000000334E-3</v>
      </c>
      <c r="S572" s="35">
        <f t="shared" si="175"/>
        <v>1.000000000000334E-3</v>
      </c>
      <c r="T572" s="34">
        <f t="shared" si="181"/>
        <v>4.3554006968649084E-4</v>
      </c>
      <c r="U572" s="117"/>
      <c r="V572" s="117"/>
      <c r="W572" s="116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1:42">
      <c r="A573" s="119" t="s">
        <v>1666</v>
      </c>
      <c r="B573" s="120" t="s">
        <v>1665</v>
      </c>
      <c r="C573" s="113"/>
      <c r="D573" s="35">
        <f t="shared" si="179"/>
        <v>0.155</v>
      </c>
      <c r="E573" s="35">
        <f t="shared" si="180"/>
        <v>0.155</v>
      </c>
      <c r="F573" s="35"/>
      <c r="G573" s="35"/>
      <c r="H573" s="35"/>
      <c r="I573" s="35"/>
      <c r="J573" s="35">
        <v>0.155</v>
      </c>
      <c r="K573" s="35">
        <v>0.155</v>
      </c>
      <c r="L573" s="35"/>
      <c r="M573" s="35"/>
      <c r="N573" s="35">
        <f t="shared" si="176"/>
        <v>0.155</v>
      </c>
      <c r="O573" s="35">
        <f t="shared" si="177"/>
        <v>0.155</v>
      </c>
      <c r="P573" s="117"/>
      <c r="Q573" s="117"/>
      <c r="R573" s="35">
        <f t="shared" si="174"/>
        <v>0</v>
      </c>
      <c r="S573" s="35">
        <f t="shared" si="175"/>
        <v>0</v>
      </c>
      <c r="T573" s="34">
        <f t="shared" si="181"/>
        <v>0</v>
      </c>
      <c r="U573" s="117"/>
      <c r="V573" s="117"/>
      <c r="W573" s="116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1:42">
      <c r="A574" s="119" t="s">
        <v>1664</v>
      </c>
      <c r="B574" s="120" t="s">
        <v>1663</v>
      </c>
      <c r="C574" s="113"/>
      <c r="D574" s="35">
        <f t="shared" si="179"/>
        <v>2.9620000000000002</v>
      </c>
      <c r="E574" s="35">
        <f t="shared" si="180"/>
        <v>3.0920000000000001</v>
      </c>
      <c r="F574" s="35"/>
      <c r="G574" s="35"/>
      <c r="H574" s="35"/>
      <c r="I574" s="35"/>
      <c r="J574" s="35">
        <v>2.9620000000000002</v>
      </c>
      <c r="K574" s="35">
        <v>3.0920000000000001</v>
      </c>
      <c r="L574" s="35"/>
      <c r="M574" s="35"/>
      <c r="N574" s="35">
        <f t="shared" si="176"/>
        <v>3.0920000000000001</v>
      </c>
      <c r="O574" s="35">
        <f t="shared" si="177"/>
        <v>3.0920000000000001</v>
      </c>
      <c r="P574" s="117"/>
      <c r="Q574" s="117"/>
      <c r="R574" s="35">
        <f t="shared" si="174"/>
        <v>-0.12999999999999989</v>
      </c>
      <c r="S574" s="35">
        <f t="shared" si="175"/>
        <v>0.12999999999999989</v>
      </c>
      <c r="T574" s="34">
        <f t="shared" si="181"/>
        <v>4.3889264010803508E-2</v>
      </c>
      <c r="U574" s="117"/>
      <c r="V574" s="117"/>
      <c r="W574" s="116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1:42">
      <c r="A575" s="119" t="s">
        <v>1662</v>
      </c>
      <c r="B575" s="120" t="s">
        <v>1661</v>
      </c>
      <c r="C575" s="113"/>
      <c r="D575" s="35">
        <f t="shared" si="179"/>
        <v>7.9000000000000001E-2</v>
      </c>
      <c r="E575" s="35">
        <f t="shared" si="180"/>
        <v>8.4500000000000006E-2</v>
      </c>
      <c r="F575" s="35"/>
      <c r="G575" s="35"/>
      <c r="H575" s="35"/>
      <c r="I575" s="35"/>
      <c r="J575" s="35">
        <v>7.9000000000000001E-2</v>
      </c>
      <c r="K575" s="35">
        <v>8.4500000000000006E-2</v>
      </c>
      <c r="L575" s="35"/>
      <c r="M575" s="35"/>
      <c r="N575" s="35">
        <f t="shared" si="176"/>
        <v>8.4500000000000006E-2</v>
      </c>
      <c r="O575" s="35">
        <f t="shared" si="177"/>
        <v>8.4500000000000006E-2</v>
      </c>
      <c r="P575" s="117"/>
      <c r="Q575" s="117"/>
      <c r="R575" s="35">
        <f t="shared" si="174"/>
        <v>-5.5000000000000049E-3</v>
      </c>
      <c r="S575" s="35">
        <f t="shared" si="175"/>
        <v>5.5000000000000049E-3</v>
      </c>
      <c r="T575" s="34">
        <f t="shared" si="181"/>
        <v>6.9620253164557111E-2</v>
      </c>
      <c r="U575" s="117"/>
      <c r="V575" s="117"/>
      <c r="W575" s="116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1:42">
      <c r="A576" s="119" t="s">
        <v>1660</v>
      </c>
      <c r="B576" s="120" t="s">
        <v>1659</v>
      </c>
      <c r="C576" s="113"/>
      <c r="D576" s="35">
        <f t="shared" si="179"/>
        <v>7.9000000000000001E-2</v>
      </c>
      <c r="E576" s="35">
        <f t="shared" si="180"/>
        <v>6.8000000000000005E-2</v>
      </c>
      <c r="F576" s="35"/>
      <c r="G576" s="35"/>
      <c r="H576" s="35"/>
      <c r="I576" s="35"/>
      <c r="J576" s="35">
        <v>7.9000000000000001E-2</v>
      </c>
      <c r="K576" s="35">
        <v>6.8000000000000005E-2</v>
      </c>
      <c r="L576" s="35"/>
      <c r="M576" s="35"/>
      <c r="N576" s="35">
        <f t="shared" si="176"/>
        <v>6.8000000000000005E-2</v>
      </c>
      <c r="O576" s="35">
        <f t="shared" si="177"/>
        <v>6.8000000000000005E-2</v>
      </c>
      <c r="P576" s="117"/>
      <c r="Q576" s="117"/>
      <c r="R576" s="35">
        <f t="shared" si="174"/>
        <v>1.0999999999999996E-2</v>
      </c>
      <c r="S576" s="35">
        <f t="shared" si="175"/>
        <v>-1.0999999999999996E-2</v>
      </c>
      <c r="T576" s="34">
        <f t="shared" si="181"/>
        <v>-0.13924050632911389</v>
      </c>
      <c r="U576" s="117"/>
      <c r="V576" s="117"/>
      <c r="W576" s="11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1:42">
      <c r="A577" s="119" t="s">
        <v>1656</v>
      </c>
      <c r="B577" s="120" t="s">
        <v>1658</v>
      </c>
      <c r="C577" s="113"/>
      <c r="D577" s="35"/>
      <c r="E577" s="35">
        <f>SUM(G577,I577,K577,M577)</f>
        <v>0.43180000000000002</v>
      </c>
      <c r="F577" s="35"/>
      <c r="G577" s="35"/>
      <c r="H577" s="35"/>
      <c r="I577" s="35"/>
      <c r="J577" s="35"/>
      <c r="K577" s="35">
        <v>0.43180000000000002</v>
      </c>
      <c r="L577" s="35"/>
      <c r="M577" s="35"/>
      <c r="N577" s="35">
        <f t="shared" si="176"/>
        <v>0.43180000000000002</v>
      </c>
      <c r="O577" s="35">
        <f t="shared" si="177"/>
        <v>0.43180000000000002</v>
      </c>
      <c r="P577" s="117"/>
      <c r="Q577" s="117"/>
      <c r="R577" s="35">
        <f t="shared" si="174"/>
        <v>-0.43180000000000002</v>
      </c>
      <c r="S577" s="35">
        <f t="shared" si="175"/>
        <v>0.43180000000000002</v>
      </c>
      <c r="T577" s="34"/>
      <c r="U577" s="117"/>
      <c r="V577" s="117"/>
      <c r="W577" s="116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1:42">
      <c r="A578" s="119"/>
      <c r="B578" s="118" t="s">
        <v>1657</v>
      </c>
      <c r="C578" s="113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>
        <f t="shared" si="176"/>
        <v>0</v>
      </c>
      <c r="O578" s="35">
        <f t="shared" si="177"/>
        <v>0</v>
      </c>
      <c r="P578" s="117"/>
      <c r="Q578" s="117"/>
      <c r="R578" s="35">
        <f t="shared" si="174"/>
        <v>0</v>
      </c>
      <c r="S578" s="35">
        <f t="shared" si="175"/>
        <v>0</v>
      </c>
      <c r="T578" s="34"/>
      <c r="U578" s="117"/>
      <c r="V578" s="117"/>
      <c r="W578" s="116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1:42">
      <c r="A579" s="119" t="s">
        <v>1656</v>
      </c>
      <c r="B579" s="120" t="s">
        <v>1655</v>
      </c>
      <c r="C579" s="113"/>
      <c r="D579" s="35">
        <f>SUM(F579,H579,J579,L579)</f>
        <v>0.61399999999999999</v>
      </c>
      <c r="E579" s="35">
        <f>SUM(G579,I579,K579,M579)</f>
        <v>0.37740000000000001</v>
      </c>
      <c r="F579" s="35"/>
      <c r="G579" s="35"/>
      <c r="H579" s="35">
        <v>0.61399999999999999</v>
      </c>
      <c r="I579" s="35">
        <v>0.37740000000000001</v>
      </c>
      <c r="J579" s="35"/>
      <c r="K579" s="35"/>
      <c r="L579" s="35"/>
      <c r="M579" s="35"/>
      <c r="N579" s="35">
        <f t="shared" si="176"/>
        <v>0.37740000000000001</v>
      </c>
      <c r="O579" s="35">
        <f t="shared" si="177"/>
        <v>0</v>
      </c>
      <c r="P579" s="117"/>
      <c r="Q579" s="117"/>
      <c r="R579" s="35">
        <f t="shared" si="174"/>
        <v>0.23659999999999998</v>
      </c>
      <c r="S579" s="35">
        <f t="shared" si="175"/>
        <v>-0.23659999999999998</v>
      </c>
      <c r="T579" s="34">
        <f>E579/(F579+H579+J579)-100%</f>
        <v>-0.38534201954397396</v>
      </c>
      <c r="U579" s="117"/>
      <c r="V579" s="117"/>
      <c r="W579" s="116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1:42" ht="31.2">
      <c r="A580" s="119" t="s">
        <v>1654</v>
      </c>
      <c r="B580" s="120" t="s">
        <v>1653</v>
      </c>
      <c r="C580" s="113"/>
      <c r="D580" s="35">
        <f>SUM(F580,H580,J580,L580)</f>
        <v>8.5000000000000006E-2</v>
      </c>
      <c r="E580" s="35">
        <f>SUM(G580,I580,K580,M580)</f>
        <v>8.5000000000000006E-2</v>
      </c>
      <c r="F580" s="35"/>
      <c r="G580" s="35"/>
      <c r="H580" s="35">
        <v>8.5000000000000006E-2</v>
      </c>
      <c r="I580" s="35">
        <v>8.5000000000000006E-2</v>
      </c>
      <c r="J580" s="35"/>
      <c r="K580" s="35"/>
      <c r="L580" s="35"/>
      <c r="M580" s="35"/>
      <c r="N580" s="35">
        <f t="shared" si="176"/>
        <v>8.5000000000000006E-2</v>
      </c>
      <c r="O580" s="35">
        <f t="shared" si="177"/>
        <v>0</v>
      </c>
      <c r="P580" s="117"/>
      <c r="Q580" s="117"/>
      <c r="R580" s="35">
        <f t="shared" si="174"/>
        <v>0</v>
      </c>
      <c r="S580" s="35">
        <f t="shared" si="175"/>
        <v>0</v>
      </c>
      <c r="T580" s="34">
        <f>E580/(F580+H580+J580)-100%</f>
        <v>0</v>
      </c>
      <c r="U580" s="117"/>
      <c r="V580" s="117"/>
      <c r="W580" s="116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1:42">
      <c r="A581" s="119"/>
      <c r="B581" s="118" t="s">
        <v>1652</v>
      </c>
      <c r="C581" s="113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>
        <f t="shared" si="176"/>
        <v>0</v>
      </c>
      <c r="O581" s="35">
        <f t="shared" si="177"/>
        <v>0</v>
      </c>
      <c r="P581" s="117"/>
      <c r="Q581" s="117"/>
      <c r="R581" s="35">
        <f t="shared" si="174"/>
        <v>0</v>
      </c>
      <c r="S581" s="35">
        <f t="shared" si="175"/>
        <v>0</v>
      </c>
      <c r="T581" s="34"/>
      <c r="U581" s="117"/>
      <c r="V581" s="117"/>
      <c r="W581" s="116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1:42">
      <c r="A582" s="119" t="s">
        <v>1651</v>
      </c>
      <c r="B582" s="120" t="s">
        <v>490</v>
      </c>
      <c r="C582" s="113"/>
      <c r="D582" s="35">
        <f>SUM(F582,H582,J582,L582)</f>
        <v>0.26</v>
      </c>
      <c r="E582" s="35">
        <f>SUM(G582,I582,K582,M582)</f>
        <v>0.26</v>
      </c>
      <c r="F582" s="35">
        <v>0.26</v>
      </c>
      <c r="G582" s="35">
        <v>0.26</v>
      </c>
      <c r="H582" s="35"/>
      <c r="I582" s="35"/>
      <c r="J582" s="35"/>
      <c r="K582" s="35"/>
      <c r="L582" s="35"/>
      <c r="M582" s="35"/>
      <c r="N582" s="35">
        <f t="shared" ref="N582:N598" si="182">E582</f>
        <v>0.26</v>
      </c>
      <c r="O582" s="35">
        <f t="shared" si="177"/>
        <v>0</v>
      </c>
      <c r="P582" s="117"/>
      <c r="Q582" s="117"/>
      <c r="R582" s="35">
        <f t="shared" si="174"/>
        <v>0</v>
      </c>
      <c r="S582" s="35">
        <f t="shared" si="175"/>
        <v>0</v>
      </c>
      <c r="T582" s="34">
        <f>E582/(F582+H582+J582)-100%</f>
        <v>0</v>
      </c>
      <c r="U582" s="117"/>
      <c r="V582" s="117"/>
      <c r="W582" s="116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1:42">
      <c r="A583" s="119"/>
      <c r="B583" s="118" t="s">
        <v>1650</v>
      </c>
      <c r="C583" s="113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>
        <f t="shared" si="182"/>
        <v>0</v>
      </c>
      <c r="O583" s="35">
        <f t="shared" si="177"/>
        <v>0</v>
      </c>
      <c r="P583" s="117"/>
      <c r="Q583" s="117"/>
      <c r="R583" s="35">
        <f t="shared" si="174"/>
        <v>0</v>
      </c>
      <c r="S583" s="35">
        <f t="shared" si="175"/>
        <v>0</v>
      </c>
      <c r="T583" s="34"/>
      <c r="U583" s="117"/>
      <c r="V583" s="117"/>
      <c r="W583" s="116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1:42">
      <c r="A584" s="119" t="s">
        <v>1649</v>
      </c>
      <c r="B584" s="120" t="s">
        <v>1648</v>
      </c>
      <c r="C584" s="113"/>
      <c r="D584" s="35">
        <f>SUM(F584,H584,J584,L584)</f>
        <v>0.50604499999999997</v>
      </c>
      <c r="E584" s="35">
        <f>SUM(G584,I584,K584,M584)</f>
        <v>0.84361230000000009</v>
      </c>
      <c r="F584" s="35"/>
      <c r="G584" s="35"/>
      <c r="H584" s="35">
        <v>0.50604499999999997</v>
      </c>
      <c r="I584" s="35">
        <v>0.75182610000000005</v>
      </c>
      <c r="J584" s="35"/>
      <c r="K584" s="35">
        <v>9.1786199999999998E-2</v>
      </c>
      <c r="L584" s="35"/>
      <c r="M584" s="35"/>
      <c r="N584" s="35">
        <f t="shared" si="182"/>
        <v>0.84361230000000009</v>
      </c>
      <c r="O584" s="35">
        <f t="shared" si="177"/>
        <v>9.1786199999999998E-2</v>
      </c>
      <c r="P584" s="117"/>
      <c r="Q584" s="117"/>
      <c r="R584" s="35">
        <f t="shared" si="174"/>
        <v>-0.33756730000000013</v>
      </c>
      <c r="S584" s="35">
        <f t="shared" si="175"/>
        <v>0.33756730000000013</v>
      </c>
      <c r="T584" s="34">
        <f>E584/(F584+H584+J584)-100%</f>
        <v>0.66706972700056344</v>
      </c>
      <c r="U584" s="117"/>
      <c r="V584" s="117"/>
      <c r="W584" s="116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42">
      <c r="A585" s="119"/>
      <c r="B585" s="118" t="s">
        <v>522</v>
      </c>
      <c r="C585" s="113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>
        <f t="shared" si="182"/>
        <v>0</v>
      </c>
      <c r="O585" s="35">
        <f t="shared" si="177"/>
        <v>0</v>
      </c>
      <c r="P585" s="117"/>
      <c r="Q585" s="117"/>
      <c r="R585" s="35">
        <f t="shared" si="174"/>
        <v>0</v>
      </c>
      <c r="S585" s="35">
        <f t="shared" si="175"/>
        <v>0</v>
      </c>
      <c r="T585" s="34"/>
      <c r="U585" s="117"/>
      <c r="V585" s="117"/>
      <c r="W585" s="116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1:42" ht="31.2">
      <c r="A586" s="114" t="s">
        <v>1647</v>
      </c>
      <c r="B586" s="115" t="s">
        <v>1646</v>
      </c>
      <c r="C586" s="113"/>
      <c r="D586" s="35">
        <f>SUM(F586,H586,J586,L586)</f>
        <v>9.8109760000000001</v>
      </c>
      <c r="E586" s="35">
        <f>SUM(G586,I586,K586,M586)</f>
        <v>0.69165082</v>
      </c>
      <c r="F586" s="35"/>
      <c r="G586" s="35"/>
      <c r="H586" s="35">
        <v>0.17397599999999999</v>
      </c>
      <c r="I586" s="35">
        <v>0.17397599999999999</v>
      </c>
      <c r="J586" s="35">
        <v>0.6</v>
      </c>
      <c r="K586" s="35">
        <v>0.51767481999999998</v>
      </c>
      <c r="L586" s="35">
        <v>9.0370000000000008</v>
      </c>
      <c r="M586" s="35"/>
      <c r="N586" s="35">
        <f t="shared" si="182"/>
        <v>0.69165082</v>
      </c>
      <c r="O586" s="35">
        <f t="shared" si="177"/>
        <v>0.51767481999999998</v>
      </c>
      <c r="P586" s="35"/>
      <c r="Q586" s="35"/>
      <c r="R586" s="35">
        <f t="shared" si="174"/>
        <v>9.1193251800000006</v>
      </c>
      <c r="S586" s="35">
        <f t="shared" si="175"/>
        <v>-8.2325179999999998E-2</v>
      </c>
      <c r="T586" s="34">
        <f>E586/(F586+H586+J586)-100%</f>
        <v>-0.10636657984226905</v>
      </c>
      <c r="U586" s="35"/>
      <c r="V586" s="35"/>
      <c r="W586" s="112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1:42">
      <c r="A587" s="114" t="s">
        <v>1645</v>
      </c>
      <c r="B587" s="113" t="s">
        <v>1644</v>
      </c>
      <c r="C587" s="113"/>
      <c r="D587" s="35">
        <f>SUM(F587,H587,J587,L587)</f>
        <v>3.8529639999999996</v>
      </c>
      <c r="E587" s="35">
        <f>G587+I587+K587+M587</f>
        <v>3.3111032600000003</v>
      </c>
      <c r="F587" s="35">
        <v>1.6967226510000002</v>
      </c>
      <c r="G587" s="35">
        <f>1.697-0.052</f>
        <v>1.645</v>
      </c>
      <c r="H587" s="35">
        <v>0.62834134899999972</v>
      </c>
      <c r="I587" s="35">
        <f>0.628+0.036</f>
        <v>0.66400000000000003</v>
      </c>
      <c r="J587" s="35"/>
      <c r="K587" s="35">
        <f>0.98650326+0.0156</f>
        <v>1.0021032599999999</v>
      </c>
      <c r="L587" s="35">
        <v>1.5278999999999998</v>
      </c>
      <c r="M587" s="35"/>
      <c r="N587" s="35">
        <f t="shared" si="182"/>
        <v>3.3111032600000003</v>
      </c>
      <c r="O587" s="35">
        <f t="shared" si="177"/>
        <v>1.0021032599999999</v>
      </c>
      <c r="P587" s="35"/>
      <c r="Q587" s="35"/>
      <c r="R587" s="35">
        <f t="shared" si="174"/>
        <v>0.54186073999999929</v>
      </c>
      <c r="S587" s="35">
        <f t="shared" si="175"/>
        <v>0.98603926000000042</v>
      </c>
      <c r="T587" s="34">
        <f>E587/(F587+H587+J587)-100%</f>
        <v>0.42409123361765544</v>
      </c>
      <c r="U587" s="35"/>
      <c r="V587" s="35"/>
      <c r="W587" s="112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1:42">
      <c r="A588" s="114" t="s">
        <v>1643</v>
      </c>
      <c r="B588" s="113" t="s">
        <v>1642</v>
      </c>
      <c r="C588" s="113"/>
      <c r="D588" s="35">
        <f>SUM(F588,H588,J588,L588)</f>
        <v>0.86399999999999999</v>
      </c>
      <c r="E588" s="35">
        <f>SUM(G588,I588,K588,M588)</f>
        <v>0</v>
      </c>
      <c r="F588" s="35"/>
      <c r="G588" s="35"/>
      <c r="H588" s="35"/>
      <c r="I588" s="35"/>
      <c r="J588" s="35"/>
      <c r="K588" s="35"/>
      <c r="L588" s="35">
        <v>0.86399999999999999</v>
      </c>
      <c r="M588" s="35"/>
      <c r="N588" s="35">
        <f t="shared" si="182"/>
        <v>0</v>
      </c>
      <c r="O588" s="35">
        <f t="shared" si="177"/>
        <v>0</v>
      </c>
      <c r="P588" s="35"/>
      <c r="Q588" s="35"/>
      <c r="R588" s="35">
        <f t="shared" si="174"/>
        <v>0.86399999999999999</v>
      </c>
      <c r="S588" s="35">
        <f t="shared" si="175"/>
        <v>0</v>
      </c>
      <c r="T588" s="34"/>
      <c r="U588" s="35"/>
      <c r="V588" s="35"/>
      <c r="W588" s="112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1:42" ht="31.2">
      <c r="A589" s="111" t="s">
        <v>1641</v>
      </c>
      <c r="B589" s="110" t="s">
        <v>1640</v>
      </c>
      <c r="C589" s="109"/>
      <c r="D589" s="105">
        <v>186.54490000000001</v>
      </c>
      <c r="E589" s="108">
        <f t="shared" ref="E589:L589" si="183">SUM(E590:E1013)</f>
        <v>46.638854381200055</v>
      </c>
      <c r="F589" s="108">
        <f t="shared" si="183"/>
        <v>0.15948999999999999</v>
      </c>
      <c r="G589" s="108">
        <f t="shared" si="183"/>
        <v>11.142516188</v>
      </c>
      <c r="H589" s="108">
        <f t="shared" si="183"/>
        <v>62.171440999953589</v>
      </c>
      <c r="I589" s="107">
        <f t="shared" si="183"/>
        <v>8.9008308235999944</v>
      </c>
      <c r="J589" s="106">
        <f t="shared" si="183"/>
        <v>62.04340138407477</v>
      </c>
      <c r="K589" s="106">
        <f t="shared" si="183"/>
        <v>26.595507369600003</v>
      </c>
      <c r="L589" s="105">
        <f t="shared" si="183"/>
        <v>62.17099061583243</v>
      </c>
      <c r="M589" s="100"/>
      <c r="N589" s="104">
        <f t="shared" si="182"/>
        <v>46.638854381200055</v>
      </c>
      <c r="O589" s="104">
        <f t="shared" ref="O589:O598" si="184">I589</f>
        <v>8.9008308235999944</v>
      </c>
      <c r="P589" s="103"/>
      <c r="Q589" s="103"/>
      <c r="R589" s="102">
        <f t="shared" si="174"/>
        <v>139.90604561879996</v>
      </c>
      <c r="S589" s="102">
        <f t="shared" si="175"/>
        <v>-77.735478002828302</v>
      </c>
      <c r="T589" s="101">
        <f>E589/(F589+H589+J589)-100%</f>
        <v>-0.62501222328418926</v>
      </c>
      <c r="U589" s="100"/>
      <c r="V589" s="100"/>
      <c r="W589" s="9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1:42" s="208" customFormat="1" ht="30" customHeight="1">
      <c r="A590" s="196">
        <v>1</v>
      </c>
      <c r="B590" s="197" t="s">
        <v>1639</v>
      </c>
      <c r="C590" s="198"/>
      <c r="D590" s="199"/>
      <c r="E590" s="200"/>
      <c r="F590" s="201"/>
      <c r="G590" s="202"/>
      <c r="H590" s="201"/>
      <c r="I590" s="201"/>
      <c r="J590" s="201"/>
      <c r="K590" s="201"/>
      <c r="L590" s="201"/>
      <c r="M590" s="201"/>
      <c r="N590" s="203">
        <f t="shared" si="182"/>
        <v>0</v>
      </c>
      <c r="O590" s="203">
        <f t="shared" si="184"/>
        <v>0</v>
      </c>
      <c r="P590" s="204"/>
      <c r="Q590" s="204"/>
      <c r="R590" s="205">
        <f t="shared" si="174"/>
        <v>0</v>
      </c>
      <c r="S590" s="205">
        <f t="shared" si="175"/>
        <v>0</v>
      </c>
      <c r="T590" s="206"/>
      <c r="U590" s="201"/>
      <c r="V590" s="201"/>
      <c r="W590" s="207"/>
    </row>
    <row r="591" spans="1:42" ht="31.2">
      <c r="A591" s="44" t="s">
        <v>519</v>
      </c>
      <c r="B591" s="43" t="s">
        <v>1638</v>
      </c>
      <c r="C591" s="39"/>
      <c r="D591" s="96">
        <v>0.51912220085185179</v>
      </c>
      <c r="E591" s="41">
        <f t="shared" ref="E591:E598" si="185">G591+I591+K591+M591</f>
        <v>0</v>
      </c>
      <c r="F591" s="33"/>
      <c r="G591" s="40"/>
      <c r="H591" s="38">
        <v>0.17304073361728392</v>
      </c>
      <c r="I591" s="33"/>
      <c r="J591" s="38">
        <v>0.17304073361728392</v>
      </c>
      <c r="K591" s="33"/>
      <c r="L591" s="38">
        <f t="shared" ref="L591:L597" si="186">D591-H591-J591-F591</f>
        <v>0.17304073361728398</v>
      </c>
      <c r="M591" s="33"/>
      <c r="N591" s="37">
        <f t="shared" si="182"/>
        <v>0</v>
      </c>
      <c r="O591" s="37">
        <f t="shared" si="184"/>
        <v>0</v>
      </c>
      <c r="P591" s="36"/>
      <c r="Q591" s="36"/>
      <c r="R591" s="35">
        <f t="shared" si="174"/>
        <v>0.51912220085185179</v>
      </c>
      <c r="S591" s="35">
        <f t="shared" si="175"/>
        <v>-0.34608146723456784</v>
      </c>
      <c r="T591" s="34">
        <f t="shared" ref="T591:T597" si="187">E591/(F591+H591+J591)-100%</f>
        <v>-1</v>
      </c>
      <c r="U591" s="33"/>
      <c r="V591" s="33"/>
      <c r="W591" s="32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1:42" ht="31.2">
      <c r="A592" s="44" t="s">
        <v>594</v>
      </c>
      <c r="B592" s="43" t="s">
        <v>1637</v>
      </c>
      <c r="C592" s="39"/>
      <c r="D592" s="96">
        <v>1.3978191499999999</v>
      </c>
      <c r="E592" s="41">
        <f t="shared" si="185"/>
        <v>0</v>
      </c>
      <c r="F592" s="33"/>
      <c r="G592" s="40"/>
      <c r="H592" s="38">
        <v>0.46593971666666661</v>
      </c>
      <c r="I592" s="33"/>
      <c r="J592" s="38">
        <v>0.46593971666666661</v>
      </c>
      <c r="K592" s="33"/>
      <c r="L592" s="38">
        <f t="shared" si="186"/>
        <v>0.46593971666666673</v>
      </c>
      <c r="M592" s="33"/>
      <c r="N592" s="37">
        <f t="shared" si="182"/>
        <v>0</v>
      </c>
      <c r="O592" s="37">
        <f t="shared" si="184"/>
        <v>0</v>
      </c>
      <c r="P592" s="36"/>
      <c r="Q592" s="36"/>
      <c r="R592" s="35">
        <f t="shared" si="174"/>
        <v>1.3978191499999999</v>
      </c>
      <c r="S592" s="35">
        <f t="shared" si="175"/>
        <v>-0.93187943333333323</v>
      </c>
      <c r="T592" s="34">
        <f t="shared" si="187"/>
        <v>-1</v>
      </c>
      <c r="U592" s="33"/>
      <c r="V592" s="33"/>
      <c r="W592" s="3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1:42" ht="46.8">
      <c r="A593" s="44" t="s">
        <v>1636</v>
      </c>
      <c r="B593" s="43" t="s">
        <v>1635</v>
      </c>
      <c r="C593" s="39"/>
      <c r="D593" s="96">
        <v>1.9401423658866663</v>
      </c>
      <c r="E593" s="41">
        <f t="shared" si="185"/>
        <v>0.41233683999999998</v>
      </c>
      <c r="F593" s="33"/>
      <c r="G593" s="40"/>
      <c r="H593" s="38">
        <v>0.64671412196222211</v>
      </c>
      <c r="I593" s="33"/>
      <c r="J593" s="38">
        <v>0.64671412196222211</v>
      </c>
      <c r="K593" s="37">
        <v>0.41233683999999998</v>
      </c>
      <c r="L593" s="38">
        <f t="shared" si="186"/>
        <v>0.64671412196222211</v>
      </c>
      <c r="M593" s="33"/>
      <c r="N593" s="37">
        <f t="shared" si="182"/>
        <v>0.41233683999999998</v>
      </c>
      <c r="O593" s="37">
        <f t="shared" si="184"/>
        <v>0</v>
      </c>
      <c r="P593" s="36"/>
      <c r="Q593" s="36"/>
      <c r="R593" s="35">
        <f t="shared" si="174"/>
        <v>1.5278055258866663</v>
      </c>
      <c r="S593" s="35">
        <f t="shared" si="175"/>
        <v>-0.88109140392444418</v>
      </c>
      <c r="T593" s="34">
        <f t="shared" si="187"/>
        <v>-0.6812062501829157</v>
      </c>
      <c r="U593" s="33"/>
      <c r="V593" s="33"/>
      <c r="W593" s="32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1:42" ht="46.8">
      <c r="A594" s="44" t="s">
        <v>1634</v>
      </c>
      <c r="B594" s="43" t="s">
        <v>1633</v>
      </c>
      <c r="C594" s="39"/>
      <c r="D594" s="96">
        <v>2.020192339925666</v>
      </c>
      <c r="E594" s="41">
        <f t="shared" si="185"/>
        <v>0.51677434</v>
      </c>
      <c r="F594" s="33"/>
      <c r="G594" s="40"/>
      <c r="H594" s="38">
        <v>0.67339744664188872</v>
      </c>
      <c r="I594" s="33"/>
      <c r="J594" s="38">
        <v>0.67339744664188872</v>
      </c>
      <c r="K594" s="37">
        <v>0.51677434</v>
      </c>
      <c r="L594" s="38">
        <f t="shared" si="186"/>
        <v>0.6733974466418885</v>
      </c>
      <c r="M594" s="33"/>
      <c r="N594" s="37">
        <f t="shared" si="182"/>
        <v>0.51677434</v>
      </c>
      <c r="O594" s="37">
        <f t="shared" si="184"/>
        <v>0</v>
      </c>
      <c r="P594" s="36"/>
      <c r="Q594" s="36"/>
      <c r="R594" s="35">
        <f t="shared" si="174"/>
        <v>1.503417999925666</v>
      </c>
      <c r="S594" s="35">
        <f t="shared" si="175"/>
        <v>-0.83002055328377744</v>
      </c>
      <c r="T594" s="34">
        <f t="shared" si="187"/>
        <v>-0.61629321392807457</v>
      </c>
      <c r="U594" s="33"/>
      <c r="V594" s="33"/>
      <c r="W594" s="32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1:42" ht="31.2">
      <c r="A595" s="44" t="s">
        <v>1632</v>
      </c>
      <c r="B595" s="43" t="s">
        <v>1631</v>
      </c>
      <c r="C595" s="39"/>
      <c r="D595" s="96">
        <v>0.94754000000000005</v>
      </c>
      <c r="E595" s="41">
        <f t="shared" si="185"/>
        <v>1.0489423499999999</v>
      </c>
      <c r="F595" s="33"/>
      <c r="G595" s="40"/>
      <c r="H595" s="38">
        <v>0.31584666666666666</v>
      </c>
      <c r="I595" s="33"/>
      <c r="J595" s="38">
        <v>0.31584666666666666</v>
      </c>
      <c r="K595" s="37">
        <v>1.0489423499999999</v>
      </c>
      <c r="L595" s="38">
        <f t="shared" si="186"/>
        <v>0.31584666666666678</v>
      </c>
      <c r="M595" s="33"/>
      <c r="N595" s="37">
        <f t="shared" si="182"/>
        <v>1.0489423499999999</v>
      </c>
      <c r="O595" s="37">
        <f t="shared" si="184"/>
        <v>0</v>
      </c>
      <c r="P595" s="36"/>
      <c r="Q595" s="36"/>
      <c r="R595" s="35">
        <f t="shared" si="174"/>
        <v>-0.10140234999999986</v>
      </c>
      <c r="S595" s="35">
        <f t="shared" si="175"/>
        <v>0.41724901666666664</v>
      </c>
      <c r="T595" s="34">
        <f t="shared" si="187"/>
        <v>0.66052464803596678</v>
      </c>
      <c r="U595" s="33"/>
      <c r="V595" s="33"/>
      <c r="W595" s="32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1:42" ht="46.8">
      <c r="A596" s="44" t="s">
        <v>1630</v>
      </c>
      <c r="B596" s="43" t="s">
        <v>1629</v>
      </c>
      <c r="C596" s="39"/>
      <c r="D596" s="96">
        <v>1.2509499725733111</v>
      </c>
      <c r="E596" s="41">
        <f t="shared" si="185"/>
        <v>1.5149525100000001</v>
      </c>
      <c r="F596" s="33"/>
      <c r="G596" s="40"/>
      <c r="H596" s="38">
        <v>0.41698332419110368</v>
      </c>
      <c r="I596" s="33"/>
      <c r="J596" s="38">
        <v>0.41698332419110368</v>
      </c>
      <c r="K596" s="37">
        <v>1.5149525100000001</v>
      </c>
      <c r="L596" s="38">
        <f t="shared" si="186"/>
        <v>0.41698332419110379</v>
      </c>
      <c r="M596" s="33"/>
      <c r="N596" s="37">
        <f t="shared" si="182"/>
        <v>1.5149525100000001</v>
      </c>
      <c r="O596" s="37">
        <f t="shared" si="184"/>
        <v>0</v>
      </c>
      <c r="P596" s="36"/>
      <c r="Q596" s="36"/>
      <c r="R596" s="35">
        <f t="shared" si="174"/>
        <v>-0.264002537426689</v>
      </c>
      <c r="S596" s="35">
        <f t="shared" si="175"/>
        <v>0.68098586161779284</v>
      </c>
      <c r="T596" s="34">
        <f t="shared" si="187"/>
        <v>0.81656246438490254</v>
      </c>
      <c r="U596" s="33"/>
      <c r="V596" s="33"/>
      <c r="W596" s="32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1:42" ht="31.2">
      <c r="A597" s="44" t="s">
        <v>1628</v>
      </c>
      <c r="B597" s="43" t="s">
        <v>1627</v>
      </c>
      <c r="C597" s="39"/>
      <c r="D597" s="96">
        <v>1.7086399999999999</v>
      </c>
      <c r="E597" s="41">
        <f t="shared" si="185"/>
        <v>0</v>
      </c>
      <c r="F597" s="33"/>
      <c r="G597" s="40"/>
      <c r="H597" s="38">
        <v>0.56954666666666665</v>
      </c>
      <c r="I597" s="33"/>
      <c r="J597" s="38">
        <v>0.56954666666666665</v>
      </c>
      <c r="K597" s="33"/>
      <c r="L597" s="38">
        <f t="shared" si="186"/>
        <v>0.56954666666666665</v>
      </c>
      <c r="M597" s="33"/>
      <c r="N597" s="37">
        <f t="shared" si="182"/>
        <v>0</v>
      </c>
      <c r="O597" s="37">
        <f t="shared" si="184"/>
        <v>0</v>
      </c>
      <c r="P597" s="36"/>
      <c r="Q597" s="36"/>
      <c r="R597" s="35">
        <f t="shared" si="174"/>
        <v>1.7086399999999999</v>
      </c>
      <c r="S597" s="35">
        <f t="shared" si="175"/>
        <v>-1.1390933333333333</v>
      </c>
      <c r="T597" s="34">
        <f t="shared" si="187"/>
        <v>-1</v>
      </c>
      <c r="U597" s="33"/>
      <c r="V597" s="33"/>
      <c r="W597" s="32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1:42" ht="31.2">
      <c r="A598" s="44" t="s">
        <v>1626</v>
      </c>
      <c r="B598" s="43" t="s">
        <v>1625</v>
      </c>
      <c r="C598" s="39"/>
      <c r="D598" s="96"/>
      <c r="E598" s="41">
        <f t="shared" si="185"/>
        <v>3.61E-2</v>
      </c>
      <c r="F598" s="33"/>
      <c r="G598" s="40"/>
      <c r="H598" s="38"/>
      <c r="I598" s="39">
        <v>3.61E-2</v>
      </c>
      <c r="J598" s="38"/>
      <c r="K598" s="33"/>
      <c r="L598" s="38"/>
      <c r="M598" s="33"/>
      <c r="N598" s="37">
        <f t="shared" si="182"/>
        <v>3.61E-2</v>
      </c>
      <c r="O598" s="37">
        <f t="shared" si="184"/>
        <v>3.61E-2</v>
      </c>
      <c r="P598" s="36"/>
      <c r="Q598" s="36"/>
      <c r="R598" s="35">
        <f t="shared" si="174"/>
        <v>-3.61E-2</v>
      </c>
      <c r="S598" s="35">
        <f t="shared" si="175"/>
        <v>3.61E-2</v>
      </c>
      <c r="T598" s="34"/>
      <c r="U598" s="33"/>
      <c r="V598" s="33"/>
      <c r="W598" s="32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1:42" ht="37.5" customHeight="1">
      <c r="A599" s="44" t="s">
        <v>1624</v>
      </c>
      <c r="B599" s="43" t="s">
        <v>1623</v>
      </c>
      <c r="C599" s="39"/>
      <c r="D599" s="96"/>
      <c r="E599" s="37">
        <v>3.5392E-2</v>
      </c>
      <c r="F599" s="33"/>
      <c r="G599" s="40"/>
      <c r="H599" s="38"/>
      <c r="I599" s="39"/>
      <c r="J599" s="38"/>
      <c r="K599" s="37">
        <v>3.5392E-2</v>
      </c>
      <c r="L599" s="38"/>
      <c r="M599" s="33"/>
      <c r="N599" s="37"/>
      <c r="O599" s="37"/>
      <c r="P599" s="36"/>
      <c r="Q599" s="36"/>
      <c r="R599" s="35">
        <f t="shared" si="174"/>
        <v>-3.5392E-2</v>
      </c>
      <c r="S599" s="35">
        <f t="shared" si="175"/>
        <v>3.5392E-2</v>
      </c>
      <c r="T599" s="34"/>
      <c r="U599" s="33"/>
      <c r="V599" s="33"/>
      <c r="W599" s="32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1:42" s="208" customFormat="1" ht="21" customHeight="1">
      <c r="A600" s="209" t="s">
        <v>483</v>
      </c>
      <c r="B600" s="197" t="s">
        <v>1622</v>
      </c>
      <c r="C600" s="198"/>
      <c r="D600" s="199"/>
      <c r="E600" s="200"/>
      <c r="F600" s="198"/>
      <c r="G600" s="198"/>
      <c r="H600" s="198"/>
      <c r="I600" s="198"/>
      <c r="J600" s="198"/>
      <c r="K600" s="198"/>
      <c r="L600" s="210"/>
      <c r="M600" s="201"/>
      <c r="N600" s="203">
        <f t="shared" ref="N600:N617" si="188">E600</f>
        <v>0</v>
      </c>
      <c r="O600" s="203">
        <f t="shared" ref="O600:O617" si="189">I600</f>
        <v>0</v>
      </c>
      <c r="P600" s="204"/>
      <c r="Q600" s="204"/>
      <c r="R600" s="205">
        <f t="shared" si="174"/>
        <v>0</v>
      </c>
      <c r="S600" s="205">
        <f t="shared" si="175"/>
        <v>0</v>
      </c>
      <c r="T600" s="206"/>
      <c r="U600" s="201"/>
      <c r="V600" s="201"/>
      <c r="W600" s="207"/>
    </row>
    <row r="601" spans="1:42" ht="31.2">
      <c r="A601" s="44" t="s">
        <v>1621</v>
      </c>
      <c r="B601" s="43" t="s">
        <v>1620</v>
      </c>
      <c r="C601" s="39"/>
      <c r="D601" s="42">
        <v>0.7765661944444443</v>
      </c>
      <c r="E601" s="41">
        <f>G601+I601+K601+M601</f>
        <v>0</v>
      </c>
      <c r="F601" s="33"/>
      <c r="G601" s="40"/>
      <c r="H601" s="38">
        <v>0.25885539814814812</v>
      </c>
      <c r="I601" s="33"/>
      <c r="J601" s="38">
        <v>0.25885539814814812</v>
      </c>
      <c r="K601" s="39"/>
      <c r="L601" s="38">
        <f t="shared" ref="L601:L607" si="190">D601-H601-J601-F601</f>
        <v>0.25885539814814801</v>
      </c>
      <c r="M601" s="33"/>
      <c r="N601" s="37">
        <f t="shared" si="188"/>
        <v>0</v>
      </c>
      <c r="O601" s="37">
        <f t="shared" si="189"/>
        <v>0</v>
      </c>
      <c r="P601" s="36"/>
      <c r="Q601" s="36"/>
      <c r="R601" s="35">
        <f t="shared" si="174"/>
        <v>0.7765661944444443</v>
      </c>
      <c r="S601" s="35">
        <f t="shared" si="175"/>
        <v>-0.51771079629629624</v>
      </c>
      <c r="T601" s="34">
        <f t="shared" ref="T601:T607" si="191">E601/(F601+H601+J601)-100%</f>
        <v>-1</v>
      </c>
      <c r="U601" s="33"/>
      <c r="V601" s="33"/>
      <c r="W601" s="32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1:42" ht="31.2">
      <c r="A602" s="44" t="s">
        <v>1619</v>
      </c>
      <c r="B602" s="43" t="s">
        <v>1618</v>
      </c>
      <c r="C602" s="39"/>
      <c r="D602" s="42">
        <v>0.62068000000000001</v>
      </c>
      <c r="E602" s="41"/>
      <c r="F602" s="33"/>
      <c r="G602" s="40"/>
      <c r="H602" s="38">
        <v>0.20689333333333335</v>
      </c>
      <c r="I602" s="33"/>
      <c r="J602" s="38">
        <v>0.20689333333333335</v>
      </c>
      <c r="K602" s="38"/>
      <c r="L602" s="38">
        <f t="shared" si="190"/>
        <v>0.20689333333333329</v>
      </c>
      <c r="M602" s="33"/>
      <c r="N602" s="37">
        <f t="shared" si="188"/>
        <v>0</v>
      </c>
      <c r="O602" s="37">
        <f t="shared" si="189"/>
        <v>0</v>
      </c>
      <c r="P602" s="36"/>
      <c r="Q602" s="36"/>
      <c r="R602" s="35">
        <f t="shared" si="174"/>
        <v>0.62068000000000001</v>
      </c>
      <c r="S602" s="35">
        <f t="shared" si="175"/>
        <v>-0.41378666666666669</v>
      </c>
      <c r="T602" s="34">
        <f t="shared" si="191"/>
        <v>-1</v>
      </c>
      <c r="U602" s="33"/>
      <c r="V602" s="33"/>
      <c r="W602" s="3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1:42" ht="31.2">
      <c r="A603" s="44" t="s">
        <v>1617</v>
      </c>
      <c r="B603" s="43" t="s">
        <v>1616</v>
      </c>
      <c r="C603" s="39"/>
      <c r="D603" s="42">
        <v>0.31034</v>
      </c>
      <c r="E603" s="41">
        <f t="shared" ref="E603:E613" si="192">G603+I603+K603+M603</f>
        <v>0</v>
      </c>
      <c r="F603" s="33"/>
      <c r="G603" s="40"/>
      <c r="H603" s="38">
        <v>0.10344666666666667</v>
      </c>
      <c r="I603" s="33"/>
      <c r="J603" s="38">
        <v>0.10344666666666667</v>
      </c>
      <c r="K603" s="38"/>
      <c r="L603" s="38">
        <f t="shared" si="190"/>
        <v>0.10344666666666665</v>
      </c>
      <c r="M603" s="33"/>
      <c r="N603" s="37">
        <f t="shared" si="188"/>
        <v>0</v>
      </c>
      <c r="O603" s="37">
        <f t="shared" si="189"/>
        <v>0</v>
      </c>
      <c r="P603" s="36"/>
      <c r="Q603" s="36"/>
      <c r="R603" s="35">
        <f t="shared" si="174"/>
        <v>0.31034</v>
      </c>
      <c r="S603" s="35">
        <f t="shared" si="175"/>
        <v>-0.20689333333333335</v>
      </c>
      <c r="T603" s="34">
        <f t="shared" si="191"/>
        <v>-1</v>
      </c>
      <c r="U603" s="33"/>
      <c r="V603" s="33"/>
      <c r="W603" s="32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1:42" ht="21" customHeight="1">
      <c r="A604" s="44" t="s">
        <v>1615</v>
      </c>
      <c r="B604" s="43" t="s">
        <v>1614</v>
      </c>
      <c r="C604" s="39"/>
      <c r="D604" s="42">
        <v>0.77644000000000002</v>
      </c>
      <c r="E604" s="41">
        <f t="shared" si="192"/>
        <v>0</v>
      </c>
      <c r="F604" s="33"/>
      <c r="G604" s="40"/>
      <c r="H604" s="38">
        <v>0.25881333333333334</v>
      </c>
      <c r="I604" s="33"/>
      <c r="J604" s="38">
        <v>0.25881333333333334</v>
      </c>
      <c r="K604" s="38"/>
      <c r="L604" s="38">
        <f t="shared" si="190"/>
        <v>0.25881333333333334</v>
      </c>
      <c r="M604" s="33"/>
      <c r="N604" s="37">
        <f t="shared" si="188"/>
        <v>0</v>
      </c>
      <c r="O604" s="37">
        <f t="shared" si="189"/>
        <v>0</v>
      </c>
      <c r="P604" s="36"/>
      <c r="Q604" s="36"/>
      <c r="R604" s="35">
        <f t="shared" si="174"/>
        <v>0.77644000000000002</v>
      </c>
      <c r="S604" s="35">
        <f t="shared" si="175"/>
        <v>-0.51762666666666668</v>
      </c>
      <c r="T604" s="34">
        <f t="shared" si="191"/>
        <v>-1</v>
      </c>
      <c r="U604" s="33"/>
      <c r="V604" s="33"/>
      <c r="W604" s="32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1:42" ht="21.75" customHeight="1">
      <c r="A605" s="44" t="s">
        <v>1613</v>
      </c>
      <c r="B605" s="43" t="s">
        <v>1612</v>
      </c>
      <c r="C605" s="39"/>
      <c r="D605" s="42">
        <v>0.77679399999999998</v>
      </c>
      <c r="E605" s="41">
        <f t="shared" si="192"/>
        <v>0</v>
      </c>
      <c r="F605" s="33"/>
      <c r="G605" s="40"/>
      <c r="H605" s="38">
        <v>0.25893133333333335</v>
      </c>
      <c r="I605" s="33"/>
      <c r="J605" s="38">
        <v>0.25893133333333335</v>
      </c>
      <c r="K605" s="38"/>
      <c r="L605" s="38">
        <f t="shared" si="190"/>
        <v>0.25893133333333324</v>
      </c>
      <c r="M605" s="33"/>
      <c r="N605" s="37">
        <f t="shared" si="188"/>
        <v>0</v>
      </c>
      <c r="O605" s="37">
        <f t="shared" si="189"/>
        <v>0</v>
      </c>
      <c r="P605" s="36"/>
      <c r="Q605" s="36"/>
      <c r="R605" s="35">
        <f t="shared" si="174"/>
        <v>0.77679399999999998</v>
      </c>
      <c r="S605" s="35">
        <f t="shared" si="175"/>
        <v>-0.51786266666666669</v>
      </c>
      <c r="T605" s="34">
        <f t="shared" si="191"/>
        <v>-1</v>
      </c>
      <c r="U605" s="33"/>
      <c r="V605" s="33"/>
      <c r="W605" s="32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1:42" ht="46.8">
      <c r="A606" s="44" t="s">
        <v>1611</v>
      </c>
      <c r="B606" s="43" t="s">
        <v>1610</v>
      </c>
      <c r="C606" s="39"/>
      <c r="D606" s="42">
        <v>8.6564309324336683</v>
      </c>
      <c r="E606" s="41">
        <f t="shared" si="192"/>
        <v>0</v>
      </c>
      <c r="F606" s="33"/>
      <c r="G606" s="40"/>
      <c r="H606" s="38">
        <v>2.8854769774778894</v>
      </c>
      <c r="I606" s="33"/>
      <c r="J606" s="38">
        <v>2.8854769774778894</v>
      </c>
      <c r="K606" s="38"/>
      <c r="L606" s="38">
        <f t="shared" si="190"/>
        <v>2.8854769774778894</v>
      </c>
      <c r="M606" s="33"/>
      <c r="N606" s="37">
        <f t="shared" si="188"/>
        <v>0</v>
      </c>
      <c r="O606" s="37">
        <f t="shared" si="189"/>
        <v>0</v>
      </c>
      <c r="P606" s="36"/>
      <c r="Q606" s="36"/>
      <c r="R606" s="35">
        <f t="shared" si="174"/>
        <v>8.6564309324336683</v>
      </c>
      <c r="S606" s="35">
        <f t="shared" si="175"/>
        <v>-5.7709539549557789</v>
      </c>
      <c r="T606" s="34">
        <f t="shared" si="191"/>
        <v>-1</v>
      </c>
      <c r="U606" s="33"/>
      <c r="V606" s="33"/>
      <c r="W606" s="32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1:42" ht="62.4">
      <c r="A607" s="44" t="s">
        <v>1609</v>
      </c>
      <c r="B607" s="43" t="s">
        <v>1608</v>
      </c>
      <c r="C607" s="39"/>
      <c r="D607" s="42">
        <v>2.2251282133827099</v>
      </c>
      <c r="E607" s="41">
        <f t="shared" si="192"/>
        <v>0</v>
      </c>
      <c r="F607" s="33"/>
      <c r="G607" s="40"/>
      <c r="H607" s="38">
        <v>0.74170940446090172</v>
      </c>
      <c r="I607" s="33"/>
      <c r="J607" s="38">
        <v>0.74170940446090172</v>
      </c>
      <c r="K607" s="38"/>
      <c r="L607" s="38">
        <f t="shared" si="190"/>
        <v>0.74170940446090639</v>
      </c>
      <c r="M607" s="33"/>
      <c r="N607" s="37">
        <f t="shared" si="188"/>
        <v>0</v>
      </c>
      <c r="O607" s="37">
        <f t="shared" si="189"/>
        <v>0</v>
      </c>
      <c r="P607" s="36"/>
      <c r="Q607" s="36"/>
      <c r="R607" s="35">
        <f t="shared" ref="R607:R670" si="193">D607-E607</f>
        <v>2.2251282133827099</v>
      </c>
      <c r="S607" s="35">
        <f t="shared" ref="S607:S670" si="194">E607-F607-H607-J607</f>
        <v>-1.4834188089218034</v>
      </c>
      <c r="T607" s="34">
        <f t="shared" si="191"/>
        <v>-1</v>
      </c>
      <c r="U607" s="33"/>
      <c r="V607" s="33"/>
      <c r="W607" s="32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1:42" ht="46.8">
      <c r="A608" s="44" t="s">
        <v>1607</v>
      </c>
      <c r="B608" s="48" t="s">
        <v>1606</v>
      </c>
      <c r="C608" s="50"/>
      <c r="D608" s="96"/>
      <c r="E608" s="41">
        <f t="shared" si="192"/>
        <v>0.10514962</v>
      </c>
      <c r="F608" s="33"/>
      <c r="G608" s="40"/>
      <c r="H608" s="38"/>
      <c r="I608" s="52">
        <v>0.10514962</v>
      </c>
      <c r="J608" s="38"/>
      <c r="K608" s="38"/>
      <c r="L608" s="38"/>
      <c r="M608" s="33"/>
      <c r="N608" s="37">
        <f t="shared" si="188"/>
        <v>0.10514962</v>
      </c>
      <c r="O608" s="37">
        <f t="shared" si="189"/>
        <v>0.10514962</v>
      </c>
      <c r="P608" s="36"/>
      <c r="Q608" s="36"/>
      <c r="R608" s="35">
        <f t="shared" si="193"/>
        <v>-0.10514962</v>
      </c>
      <c r="S608" s="35">
        <f t="shared" si="194"/>
        <v>0.10514962</v>
      </c>
      <c r="T608" s="34"/>
      <c r="U608" s="33"/>
      <c r="V608" s="33"/>
      <c r="W608" s="32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1:42" ht="31.2">
      <c r="A609" s="44" t="s">
        <v>1605</v>
      </c>
      <c r="B609" s="48" t="s">
        <v>1604</v>
      </c>
      <c r="C609" s="50"/>
      <c r="D609" s="96"/>
      <c r="E609" s="41">
        <f t="shared" si="192"/>
        <v>1.0272619999999999</v>
      </c>
      <c r="F609" s="33"/>
      <c r="G609" s="40"/>
      <c r="H609" s="38"/>
      <c r="I609" s="52">
        <v>0.97019999999999995</v>
      </c>
      <c r="J609" s="38"/>
      <c r="K609" s="38">
        <v>5.7062000000000002E-2</v>
      </c>
      <c r="L609" s="38"/>
      <c r="M609" s="33"/>
      <c r="N609" s="37">
        <f t="shared" si="188"/>
        <v>1.0272619999999999</v>
      </c>
      <c r="O609" s="37">
        <f t="shared" si="189"/>
        <v>0.97019999999999995</v>
      </c>
      <c r="P609" s="36"/>
      <c r="Q609" s="36"/>
      <c r="R609" s="35">
        <f t="shared" si="193"/>
        <v>-1.0272619999999999</v>
      </c>
      <c r="S609" s="35">
        <f t="shared" si="194"/>
        <v>1.0272619999999999</v>
      </c>
      <c r="T609" s="34"/>
      <c r="U609" s="33"/>
      <c r="V609" s="33"/>
      <c r="W609" s="32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1:42" ht="46.8">
      <c r="A610" s="44" t="s">
        <v>1603</v>
      </c>
      <c r="B610" s="48" t="s">
        <v>1602</v>
      </c>
      <c r="C610" s="50"/>
      <c r="D610" s="96"/>
      <c r="E610" s="41">
        <f t="shared" si="192"/>
        <v>0.12314700000000001</v>
      </c>
      <c r="F610" s="33"/>
      <c r="G610" s="40"/>
      <c r="H610" s="38"/>
      <c r="I610" s="52">
        <v>0.11303000000000001</v>
      </c>
      <c r="J610" s="38"/>
      <c r="K610" s="38">
        <v>1.0116999999999999E-2</v>
      </c>
      <c r="L610" s="38"/>
      <c r="M610" s="33"/>
      <c r="N610" s="37">
        <f t="shared" si="188"/>
        <v>0.12314700000000001</v>
      </c>
      <c r="O610" s="37">
        <f t="shared" si="189"/>
        <v>0.11303000000000001</v>
      </c>
      <c r="P610" s="36"/>
      <c r="Q610" s="36"/>
      <c r="R610" s="35">
        <f t="shared" si="193"/>
        <v>-0.12314700000000001</v>
      </c>
      <c r="S610" s="35">
        <f t="shared" si="194"/>
        <v>0.12314700000000001</v>
      </c>
      <c r="T610" s="34"/>
      <c r="U610" s="33"/>
      <c r="V610" s="33"/>
      <c r="W610" s="32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1:42" ht="46.8">
      <c r="A611" s="44" t="s">
        <v>1601</v>
      </c>
      <c r="B611" s="48" t="s">
        <v>1600</v>
      </c>
      <c r="C611" s="50"/>
      <c r="D611" s="96"/>
      <c r="E611" s="41">
        <f t="shared" si="192"/>
        <v>2.9152200000000001E-3</v>
      </c>
      <c r="F611" s="33"/>
      <c r="G611" s="40"/>
      <c r="H611" s="38"/>
      <c r="I611" s="52">
        <v>2.9152200000000001E-3</v>
      </c>
      <c r="J611" s="38"/>
      <c r="K611" s="38"/>
      <c r="L611" s="38"/>
      <c r="M611" s="33"/>
      <c r="N611" s="37">
        <f t="shared" si="188"/>
        <v>2.9152200000000001E-3</v>
      </c>
      <c r="O611" s="37">
        <f t="shared" si="189"/>
        <v>2.9152200000000001E-3</v>
      </c>
      <c r="P611" s="36"/>
      <c r="Q611" s="36"/>
      <c r="R611" s="35">
        <f t="shared" si="193"/>
        <v>-2.9152200000000001E-3</v>
      </c>
      <c r="S611" s="35">
        <f t="shared" si="194"/>
        <v>2.9152200000000001E-3</v>
      </c>
      <c r="T611" s="34"/>
      <c r="U611" s="33"/>
      <c r="V611" s="33"/>
      <c r="W611" s="32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1:42" ht="46.8">
      <c r="A612" s="44" t="s">
        <v>1599</v>
      </c>
      <c r="B612" s="48" t="s">
        <v>1598</v>
      </c>
      <c r="C612" s="50"/>
      <c r="D612" s="96"/>
      <c r="E612" s="41">
        <f t="shared" si="192"/>
        <v>0.15363758</v>
      </c>
      <c r="F612" s="33"/>
      <c r="G612" s="40"/>
      <c r="H612" s="38"/>
      <c r="I612" s="52">
        <v>1.7708580000000002E-2</v>
      </c>
      <c r="J612" s="38"/>
      <c r="K612" s="38">
        <v>0.13592899999999999</v>
      </c>
      <c r="L612" s="38"/>
      <c r="M612" s="33"/>
      <c r="N612" s="37">
        <f t="shared" si="188"/>
        <v>0.15363758</v>
      </c>
      <c r="O612" s="37">
        <f t="shared" si="189"/>
        <v>1.7708580000000002E-2</v>
      </c>
      <c r="P612" s="36"/>
      <c r="Q612" s="36"/>
      <c r="R612" s="35">
        <f t="shared" si="193"/>
        <v>-0.15363758</v>
      </c>
      <c r="S612" s="35">
        <f t="shared" si="194"/>
        <v>0.15363758</v>
      </c>
      <c r="T612" s="34"/>
      <c r="U612" s="33"/>
      <c r="V612" s="33"/>
      <c r="W612" s="3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1:42" ht="46.8">
      <c r="A613" s="44" t="s">
        <v>1597</v>
      </c>
      <c r="B613" s="48" t="s">
        <v>1596</v>
      </c>
      <c r="C613" s="50"/>
      <c r="D613" s="96"/>
      <c r="E613" s="41">
        <f t="shared" si="192"/>
        <v>8.9295929999999996E-2</v>
      </c>
      <c r="F613" s="33"/>
      <c r="G613" s="40"/>
      <c r="H613" s="38"/>
      <c r="I613" s="52">
        <v>1.7708580000000002E-2</v>
      </c>
      <c r="J613" s="38"/>
      <c r="K613" s="38">
        <v>7.1587349999999994E-2</v>
      </c>
      <c r="L613" s="38"/>
      <c r="M613" s="33"/>
      <c r="N613" s="37">
        <f t="shared" si="188"/>
        <v>8.9295929999999996E-2</v>
      </c>
      <c r="O613" s="37">
        <f t="shared" si="189"/>
        <v>1.7708580000000002E-2</v>
      </c>
      <c r="P613" s="36"/>
      <c r="Q613" s="36"/>
      <c r="R613" s="35">
        <f t="shared" si="193"/>
        <v>-8.9295929999999996E-2</v>
      </c>
      <c r="S613" s="35">
        <f t="shared" si="194"/>
        <v>8.9295929999999996E-2</v>
      </c>
      <c r="T613" s="34"/>
      <c r="U613" s="33"/>
      <c r="V613" s="33"/>
      <c r="W613" s="32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1:42" ht="31.2">
      <c r="A614" s="44" t="s">
        <v>1595</v>
      </c>
      <c r="B614" s="48" t="s">
        <v>1594</v>
      </c>
      <c r="C614" s="50"/>
      <c r="D614" s="96"/>
      <c r="E614" s="41">
        <f>G614+I614+K614+F615</f>
        <v>0.19099801</v>
      </c>
      <c r="F614" s="33"/>
      <c r="G614" s="40"/>
      <c r="H614" s="38"/>
      <c r="I614" s="52">
        <v>1.7708580000000002E-2</v>
      </c>
      <c r="J614" s="38"/>
      <c r="K614" s="38">
        <v>0.17328942999999999</v>
      </c>
      <c r="L614" s="38"/>
      <c r="M614" s="33"/>
      <c r="N614" s="37">
        <f t="shared" si="188"/>
        <v>0.19099801</v>
      </c>
      <c r="O614" s="37">
        <f t="shared" si="189"/>
        <v>1.7708580000000002E-2</v>
      </c>
      <c r="P614" s="36"/>
      <c r="Q614" s="36"/>
      <c r="R614" s="35">
        <f t="shared" si="193"/>
        <v>-0.19099801</v>
      </c>
      <c r="S614" s="35">
        <f t="shared" si="194"/>
        <v>0.19099801</v>
      </c>
      <c r="T614" s="34"/>
      <c r="U614" s="33"/>
      <c r="V614" s="33"/>
      <c r="W614" s="32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1:42" ht="46.8">
      <c r="A615" s="44" t="s">
        <v>1593</v>
      </c>
      <c r="B615" s="48" t="s">
        <v>1592</v>
      </c>
      <c r="C615" s="50"/>
      <c r="D615" s="96"/>
      <c r="E615" s="41">
        <f>G615+I615+K615+M615</f>
        <v>0.12382799999999999</v>
      </c>
      <c r="F615" s="33"/>
      <c r="G615" s="40"/>
      <c r="H615" s="38"/>
      <c r="I615" s="52">
        <v>0.12382799999999999</v>
      </c>
      <c r="J615" s="38"/>
      <c r="K615" s="38"/>
      <c r="L615" s="38"/>
      <c r="M615" s="33"/>
      <c r="N615" s="37">
        <f t="shared" si="188"/>
        <v>0.12382799999999999</v>
      </c>
      <c r="O615" s="37">
        <f t="shared" si="189"/>
        <v>0.12382799999999999</v>
      </c>
      <c r="P615" s="52">
        <v>0.12382848</v>
      </c>
      <c r="Q615" s="52">
        <v>0.12382848</v>
      </c>
      <c r="R615" s="35">
        <f t="shared" si="193"/>
        <v>-0.12382799999999999</v>
      </c>
      <c r="S615" s="35">
        <f t="shared" si="194"/>
        <v>0.12382799999999999</v>
      </c>
      <c r="T615" s="34"/>
      <c r="U615" s="33"/>
      <c r="V615" s="33"/>
      <c r="W615" s="32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1:42" ht="46.8">
      <c r="A616" s="44" t="s">
        <v>1591</v>
      </c>
      <c r="B616" s="48" t="s">
        <v>1590</v>
      </c>
      <c r="C616" s="50"/>
      <c r="D616" s="96"/>
      <c r="E616" s="41">
        <f>G616+I616+K616+M616</f>
        <v>0.33100000000000002</v>
      </c>
      <c r="F616" s="33"/>
      <c r="G616" s="40"/>
      <c r="H616" s="38"/>
      <c r="I616" s="52">
        <v>0.33100000000000002</v>
      </c>
      <c r="J616" s="38"/>
      <c r="K616" s="38"/>
      <c r="L616" s="38"/>
      <c r="M616" s="33"/>
      <c r="N616" s="37">
        <f t="shared" si="188"/>
        <v>0.33100000000000002</v>
      </c>
      <c r="O616" s="37">
        <f t="shared" si="189"/>
        <v>0.33100000000000002</v>
      </c>
      <c r="P616" s="36"/>
      <c r="Q616" s="36"/>
      <c r="R616" s="35">
        <f t="shared" si="193"/>
        <v>-0.33100000000000002</v>
      </c>
      <c r="S616" s="35">
        <f t="shared" si="194"/>
        <v>0.33100000000000002</v>
      </c>
      <c r="T616" s="34"/>
      <c r="U616" s="33"/>
      <c r="V616" s="33"/>
      <c r="W616" s="32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1:42" ht="65.25" customHeight="1">
      <c r="A617" s="44" t="s">
        <v>1589</v>
      </c>
      <c r="B617" s="48" t="s">
        <v>1588</v>
      </c>
      <c r="C617" s="50"/>
      <c r="D617" s="96"/>
      <c r="E617" s="41">
        <f>G617+I617+K617+M617</f>
        <v>0.156226</v>
      </c>
      <c r="F617" s="33"/>
      <c r="G617" s="40"/>
      <c r="H617" s="38"/>
      <c r="I617" s="52">
        <v>0.156226</v>
      </c>
      <c r="J617" s="38"/>
      <c r="K617" s="38"/>
      <c r="L617" s="38"/>
      <c r="M617" s="33"/>
      <c r="N617" s="37">
        <f t="shared" si="188"/>
        <v>0.156226</v>
      </c>
      <c r="O617" s="37">
        <f t="shared" si="189"/>
        <v>0.156226</v>
      </c>
      <c r="P617" s="36"/>
      <c r="Q617" s="36"/>
      <c r="R617" s="35">
        <f t="shared" si="193"/>
        <v>-0.156226</v>
      </c>
      <c r="S617" s="35">
        <f t="shared" si="194"/>
        <v>0.156226</v>
      </c>
      <c r="T617" s="34"/>
      <c r="U617" s="33"/>
      <c r="V617" s="33"/>
      <c r="W617" s="32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1:42" ht="48" customHeight="1">
      <c r="A618" s="44" t="s">
        <v>1587</v>
      </c>
      <c r="B618" s="78" t="s">
        <v>1586</v>
      </c>
      <c r="C618" s="50"/>
      <c r="D618" s="96"/>
      <c r="E618" s="41">
        <f>G618+I618+K618+M618</f>
        <v>5.3941339999999997E-2</v>
      </c>
      <c r="F618" s="33"/>
      <c r="G618" s="40"/>
      <c r="H618" s="38"/>
      <c r="I618" s="52"/>
      <c r="J618" s="38"/>
      <c r="K618" s="38">
        <v>5.3941339999999997E-2</v>
      </c>
      <c r="L618" s="38"/>
      <c r="M618" s="33"/>
      <c r="N618" s="37"/>
      <c r="O618" s="37"/>
      <c r="P618" s="36"/>
      <c r="Q618" s="36"/>
      <c r="R618" s="35">
        <f t="shared" si="193"/>
        <v>-5.3941339999999997E-2</v>
      </c>
      <c r="S618" s="35">
        <f t="shared" si="194"/>
        <v>5.3941339999999997E-2</v>
      </c>
      <c r="T618" s="34"/>
      <c r="U618" s="33"/>
      <c r="V618" s="33"/>
      <c r="W618" s="32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1:42" ht="35.25" customHeight="1">
      <c r="A619" s="44" t="s">
        <v>1585</v>
      </c>
      <c r="B619" s="47" t="s">
        <v>1584</v>
      </c>
      <c r="C619" s="50"/>
      <c r="D619" s="96"/>
      <c r="E619" s="41">
        <f>G619+I619+K619+M619</f>
        <v>7.4069930000000006E-2</v>
      </c>
      <c r="F619" s="33"/>
      <c r="G619" s="40"/>
      <c r="H619" s="38"/>
      <c r="I619" s="52"/>
      <c r="J619" s="38"/>
      <c r="K619" s="38">
        <v>7.4069930000000006E-2</v>
      </c>
      <c r="L619" s="38"/>
      <c r="M619" s="33"/>
      <c r="N619" s="37"/>
      <c r="O619" s="37"/>
      <c r="P619" s="36"/>
      <c r="Q619" s="36"/>
      <c r="R619" s="35">
        <f t="shared" si="193"/>
        <v>-7.4069930000000006E-2</v>
      </c>
      <c r="S619" s="35">
        <f t="shared" si="194"/>
        <v>7.4069930000000006E-2</v>
      </c>
      <c r="T619" s="34"/>
      <c r="U619" s="33"/>
      <c r="V619" s="33"/>
      <c r="W619" s="32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1:42" s="208" customFormat="1">
      <c r="A620" s="209" t="s">
        <v>484</v>
      </c>
      <c r="B620" s="197" t="s">
        <v>1583</v>
      </c>
      <c r="C620" s="198"/>
      <c r="D620" s="199"/>
      <c r="E620" s="211"/>
      <c r="F620" s="201"/>
      <c r="G620" s="202"/>
      <c r="H620" s="201"/>
      <c r="I620" s="201"/>
      <c r="J620" s="201"/>
      <c r="K620" s="201"/>
      <c r="L620" s="210"/>
      <c r="M620" s="201"/>
      <c r="N620" s="203"/>
      <c r="O620" s="203"/>
      <c r="P620" s="204"/>
      <c r="Q620" s="204"/>
      <c r="R620" s="205">
        <f t="shared" si="193"/>
        <v>0</v>
      </c>
      <c r="S620" s="205">
        <f t="shared" si="194"/>
        <v>0</v>
      </c>
      <c r="T620" s="206"/>
      <c r="U620" s="201"/>
      <c r="V620" s="201"/>
      <c r="W620" s="207"/>
    </row>
    <row r="621" spans="1:42" ht="46.8">
      <c r="A621" s="44" t="s">
        <v>1582</v>
      </c>
      <c r="B621" s="43" t="s">
        <v>1581</v>
      </c>
      <c r="C621" s="39"/>
      <c r="D621" s="42">
        <v>0.26786589208088885</v>
      </c>
      <c r="E621" s="41">
        <f>G621+I621+K621+M621</f>
        <v>0.15011099</v>
      </c>
      <c r="F621" s="97">
        <v>3.1E-2</v>
      </c>
      <c r="G621" s="38">
        <v>3.1698999999999998E-2</v>
      </c>
      <c r="H621" s="38">
        <v>7.8955297360296287E-2</v>
      </c>
      <c r="I621" s="97"/>
      <c r="J621" s="97">
        <v>7.9000000000000001E-2</v>
      </c>
      <c r="K621" s="38">
        <v>0.11841198999999999</v>
      </c>
      <c r="L621" s="38">
        <f t="shared" ref="L621:L633" si="195">D621-H621-J621-F621</f>
        <v>7.8910594720592572E-2</v>
      </c>
      <c r="M621" s="33"/>
      <c r="N621" s="37">
        <f t="shared" ref="N621:N634" si="196">E621</f>
        <v>0.15011099</v>
      </c>
      <c r="O621" s="37">
        <f t="shared" ref="O621:O634" si="197">I621</f>
        <v>0</v>
      </c>
      <c r="P621" s="36"/>
      <c r="Q621" s="36"/>
      <c r="R621" s="35">
        <f t="shared" si="193"/>
        <v>0.11775490208088885</v>
      </c>
      <c r="S621" s="35">
        <f t="shared" si="194"/>
        <v>-3.8844307360296287E-2</v>
      </c>
      <c r="T621" s="34">
        <f>E621/(F621+H621+J621)-100%</f>
        <v>-0.20557405853633581</v>
      </c>
      <c r="U621" s="33"/>
      <c r="V621" s="33"/>
      <c r="W621" s="32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1:42" ht="46.8">
      <c r="A622" s="44" t="s">
        <v>1580</v>
      </c>
      <c r="B622" s="43" t="s">
        <v>1579</v>
      </c>
      <c r="C622" s="39"/>
      <c r="D622" s="42">
        <v>0.66966473020222195</v>
      </c>
      <c r="E622" s="41">
        <f>G622+I622+K622+M622</f>
        <v>0</v>
      </c>
      <c r="F622" s="97"/>
      <c r="G622" s="98"/>
      <c r="H622" s="38">
        <v>0.22322157673407397</v>
      </c>
      <c r="I622" s="97"/>
      <c r="J622" s="38">
        <v>0.22322157673407397</v>
      </c>
      <c r="K622" s="38"/>
      <c r="L622" s="38">
        <f t="shared" si="195"/>
        <v>0.22322157673407403</v>
      </c>
      <c r="M622" s="33"/>
      <c r="N622" s="37">
        <f t="shared" si="196"/>
        <v>0</v>
      </c>
      <c r="O622" s="37">
        <f t="shared" si="197"/>
        <v>0</v>
      </c>
      <c r="P622" s="36"/>
      <c r="Q622" s="36"/>
      <c r="R622" s="35">
        <f t="shared" si="193"/>
        <v>0.66966473020222195</v>
      </c>
      <c r="S622" s="35">
        <f t="shared" si="194"/>
        <v>-0.44644315346814795</v>
      </c>
      <c r="T622" s="34">
        <f>E622/(F622+H622+J622)-100%</f>
        <v>-1</v>
      </c>
      <c r="U622" s="33"/>
      <c r="V622" s="33"/>
      <c r="W622" s="3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1:42" s="208" customFormat="1">
      <c r="A623" s="209" t="s">
        <v>485</v>
      </c>
      <c r="B623" s="197" t="s">
        <v>1578</v>
      </c>
      <c r="C623" s="198"/>
      <c r="D623" s="199"/>
      <c r="E623" s="200"/>
      <c r="F623" s="201"/>
      <c r="G623" s="202"/>
      <c r="H623" s="210"/>
      <c r="I623" s="201"/>
      <c r="J623" s="201"/>
      <c r="K623" s="198"/>
      <c r="L623" s="210">
        <f t="shared" si="195"/>
        <v>0</v>
      </c>
      <c r="M623" s="201"/>
      <c r="N623" s="203">
        <f t="shared" si="196"/>
        <v>0</v>
      </c>
      <c r="O623" s="203">
        <f t="shared" si="197"/>
        <v>0</v>
      </c>
      <c r="P623" s="204"/>
      <c r="Q623" s="204"/>
      <c r="R623" s="205">
        <f t="shared" si="193"/>
        <v>0</v>
      </c>
      <c r="S623" s="205">
        <f t="shared" si="194"/>
        <v>0</v>
      </c>
      <c r="T623" s="206"/>
      <c r="U623" s="201"/>
      <c r="V623" s="201"/>
      <c r="W623" s="207"/>
    </row>
    <row r="624" spans="1:42" ht="31.2">
      <c r="A624" s="44" t="s">
        <v>1577</v>
      </c>
      <c r="B624" s="43" t="s">
        <v>1576</v>
      </c>
      <c r="C624" s="39"/>
      <c r="D624" s="42">
        <v>0.67531591915199984</v>
      </c>
      <c r="E624" s="41">
        <f t="shared" ref="E624:E635" si="198">G624+I624+K624+M624</f>
        <v>0</v>
      </c>
      <c r="F624" s="33"/>
      <c r="G624" s="40"/>
      <c r="H624" s="38">
        <v>0.22510530638399995</v>
      </c>
      <c r="I624" s="33"/>
      <c r="J624" s="38">
        <v>0.22510530638399995</v>
      </c>
      <c r="K624" s="39"/>
      <c r="L624" s="38">
        <f t="shared" si="195"/>
        <v>0.22510530638399995</v>
      </c>
      <c r="M624" s="33"/>
      <c r="N624" s="37">
        <f t="shared" si="196"/>
        <v>0</v>
      </c>
      <c r="O624" s="37">
        <f t="shared" si="197"/>
        <v>0</v>
      </c>
      <c r="P624" s="36"/>
      <c r="Q624" s="36"/>
      <c r="R624" s="35">
        <f t="shared" si="193"/>
        <v>0.67531591915199984</v>
      </c>
      <c r="S624" s="35">
        <f t="shared" si="194"/>
        <v>-0.4502106127679999</v>
      </c>
      <c r="T624" s="34">
        <f t="shared" ref="T624:T631" si="199">E624/(F624+H624+J624)-100%</f>
        <v>-1</v>
      </c>
      <c r="U624" s="33"/>
      <c r="V624" s="33"/>
      <c r="W624" s="32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1:42" ht="46.8">
      <c r="A625" s="44" t="s">
        <v>1575</v>
      </c>
      <c r="B625" s="43" t="s">
        <v>1574</v>
      </c>
      <c r="C625" s="39"/>
      <c r="D625" s="42">
        <v>0.50074082883455551</v>
      </c>
      <c r="E625" s="41">
        <f t="shared" si="198"/>
        <v>0</v>
      </c>
      <c r="F625" s="33"/>
      <c r="G625" s="40"/>
      <c r="H625" s="38">
        <v>0.16691360961151849</v>
      </c>
      <c r="I625" s="33"/>
      <c r="J625" s="38">
        <v>0.16691360961151849</v>
      </c>
      <c r="K625" s="39"/>
      <c r="L625" s="38">
        <f t="shared" si="195"/>
        <v>0.16691360961151855</v>
      </c>
      <c r="M625" s="33"/>
      <c r="N625" s="37">
        <f t="shared" si="196"/>
        <v>0</v>
      </c>
      <c r="O625" s="37">
        <f t="shared" si="197"/>
        <v>0</v>
      </c>
      <c r="P625" s="36"/>
      <c r="Q625" s="36"/>
      <c r="R625" s="35">
        <f t="shared" si="193"/>
        <v>0.50074082883455551</v>
      </c>
      <c r="S625" s="35">
        <f t="shared" si="194"/>
        <v>-0.33382721922303699</v>
      </c>
      <c r="T625" s="34">
        <f t="shared" si="199"/>
        <v>-1</v>
      </c>
      <c r="U625" s="33"/>
      <c r="V625" s="33"/>
      <c r="W625" s="32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1:42" ht="31.2">
      <c r="A626" s="44" t="s">
        <v>1573</v>
      </c>
      <c r="B626" s="43" t="s">
        <v>1572</v>
      </c>
      <c r="C626" s="39"/>
      <c r="D626" s="42">
        <v>0.46593971666666661</v>
      </c>
      <c r="E626" s="41">
        <f t="shared" si="198"/>
        <v>0</v>
      </c>
      <c r="F626" s="33"/>
      <c r="G626" s="40"/>
      <c r="H626" s="38">
        <v>0.15531323888888887</v>
      </c>
      <c r="I626" s="33"/>
      <c r="J626" s="38">
        <v>0.15531323888888887</v>
      </c>
      <c r="K626" s="39"/>
      <c r="L626" s="38">
        <f t="shared" si="195"/>
        <v>0.15531323888888887</v>
      </c>
      <c r="M626" s="33"/>
      <c r="N626" s="37">
        <f t="shared" si="196"/>
        <v>0</v>
      </c>
      <c r="O626" s="37">
        <f t="shared" si="197"/>
        <v>0</v>
      </c>
      <c r="P626" s="36"/>
      <c r="Q626" s="36"/>
      <c r="R626" s="35">
        <f t="shared" si="193"/>
        <v>0.46593971666666661</v>
      </c>
      <c r="S626" s="35">
        <f t="shared" si="194"/>
        <v>-0.31062647777777774</v>
      </c>
      <c r="T626" s="34">
        <f t="shared" si="199"/>
        <v>-1</v>
      </c>
      <c r="U626" s="33"/>
      <c r="V626" s="33"/>
      <c r="W626" s="32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1:42" ht="31.2">
      <c r="A627" s="44" t="s">
        <v>1571</v>
      </c>
      <c r="B627" s="43" t="s">
        <v>1570</v>
      </c>
      <c r="C627" s="39"/>
      <c r="D627" s="42">
        <v>0.33765795957599992</v>
      </c>
      <c r="E627" s="41">
        <f t="shared" si="198"/>
        <v>0</v>
      </c>
      <c r="F627" s="33"/>
      <c r="G627" s="40"/>
      <c r="H627" s="38">
        <v>0.11255265319199997</v>
      </c>
      <c r="I627" s="33"/>
      <c r="J627" s="38">
        <v>0.11255265319199997</v>
      </c>
      <c r="K627" s="39"/>
      <c r="L627" s="38">
        <f t="shared" si="195"/>
        <v>0.11255265319199997</v>
      </c>
      <c r="M627" s="33"/>
      <c r="N627" s="37">
        <f t="shared" si="196"/>
        <v>0</v>
      </c>
      <c r="O627" s="37">
        <f t="shared" si="197"/>
        <v>0</v>
      </c>
      <c r="P627" s="36"/>
      <c r="Q627" s="36"/>
      <c r="R627" s="35">
        <f t="shared" si="193"/>
        <v>0.33765795957599992</v>
      </c>
      <c r="S627" s="35">
        <f t="shared" si="194"/>
        <v>-0.22510530638399995</v>
      </c>
      <c r="T627" s="34">
        <f t="shared" si="199"/>
        <v>-1</v>
      </c>
      <c r="U627" s="33"/>
      <c r="V627" s="33"/>
      <c r="W627" s="32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1:42" ht="31.2">
      <c r="A628" s="44" t="s">
        <v>1569</v>
      </c>
      <c r="B628" s="43" t="s">
        <v>1568</v>
      </c>
      <c r="C628" s="39"/>
      <c r="D628" s="42">
        <v>1.0871926722222218</v>
      </c>
      <c r="E628" s="41">
        <f t="shared" si="198"/>
        <v>0</v>
      </c>
      <c r="F628" s="33"/>
      <c r="G628" s="40"/>
      <c r="H628" s="38">
        <v>0.36239755740740726</v>
      </c>
      <c r="I628" s="33"/>
      <c r="J628" s="38">
        <v>0.36239755740740726</v>
      </c>
      <c r="K628" s="39"/>
      <c r="L628" s="38">
        <f t="shared" si="195"/>
        <v>0.36239755740740737</v>
      </c>
      <c r="M628" s="33"/>
      <c r="N628" s="37">
        <f t="shared" si="196"/>
        <v>0</v>
      </c>
      <c r="O628" s="37">
        <f t="shared" si="197"/>
        <v>0</v>
      </c>
      <c r="P628" s="36"/>
      <c r="Q628" s="36"/>
      <c r="R628" s="35">
        <f t="shared" si="193"/>
        <v>1.0871926722222218</v>
      </c>
      <c r="S628" s="35">
        <f t="shared" si="194"/>
        <v>-0.72479511481481451</v>
      </c>
      <c r="T628" s="34">
        <f t="shared" si="199"/>
        <v>-1</v>
      </c>
      <c r="U628" s="33"/>
      <c r="V628" s="33"/>
      <c r="W628" s="32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1:42" ht="31.2">
      <c r="A629" s="44" t="s">
        <v>1567</v>
      </c>
      <c r="B629" s="43" t="s">
        <v>1566</v>
      </c>
      <c r="C629" s="39"/>
      <c r="D629" s="42">
        <v>0.46593971666666661</v>
      </c>
      <c r="E629" s="41">
        <f t="shared" si="198"/>
        <v>0</v>
      </c>
      <c r="F629" s="33"/>
      <c r="G629" s="40"/>
      <c r="H629" s="38">
        <v>0.15531323888888887</v>
      </c>
      <c r="I629" s="33"/>
      <c r="J629" s="38">
        <v>0.15531323888888887</v>
      </c>
      <c r="K629" s="39"/>
      <c r="L629" s="38">
        <f t="shared" si="195"/>
        <v>0.15531323888888887</v>
      </c>
      <c r="M629" s="33"/>
      <c r="N629" s="37">
        <f t="shared" si="196"/>
        <v>0</v>
      </c>
      <c r="O629" s="37">
        <f t="shared" si="197"/>
        <v>0</v>
      </c>
      <c r="P629" s="36"/>
      <c r="Q629" s="36"/>
      <c r="R629" s="35">
        <f t="shared" si="193"/>
        <v>0.46593971666666661</v>
      </c>
      <c r="S629" s="35">
        <f t="shared" si="194"/>
        <v>-0.31062647777777774</v>
      </c>
      <c r="T629" s="34">
        <f t="shared" si="199"/>
        <v>-1</v>
      </c>
      <c r="U629" s="33"/>
      <c r="V629" s="33"/>
      <c r="W629" s="32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1:42" ht="46.8">
      <c r="A630" s="44" t="s">
        <v>1565</v>
      </c>
      <c r="B630" s="43" t="s">
        <v>1564</v>
      </c>
      <c r="C630" s="39"/>
      <c r="D630" s="42">
        <v>5.3200244376766666</v>
      </c>
      <c r="E630" s="41">
        <f t="shared" si="198"/>
        <v>0</v>
      </c>
      <c r="F630" s="33"/>
      <c r="G630" s="40"/>
      <c r="H630" s="38">
        <v>1.7733414792255555</v>
      </c>
      <c r="I630" s="33"/>
      <c r="J630" s="38">
        <v>1.7733414792255555</v>
      </c>
      <c r="K630" s="39"/>
      <c r="L630" s="38">
        <f t="shared" si="195"/>
        <v>1.7733414792255555</v>
      </c>
      <c r="M630" s="33"/>
      <c r="N630" s="37">
        <f t="shared" si="196"/>
        <v>0</v>
      </c>
      <c r="O630" s="37">
        <f t="shared" si="197"/>
        <v>0</v>
      </c>
      <c r="P630" s="36"/>
      <c r="Q630" s="36"/>
      <c r="R630" s="35">
        <f t="shared" si="193"/>
        <v>5.3200244376766666</v>
      </c>
      <c r="S630" s="35">
        <f t="shared" si="194"/>
        <v>-3.546682958451111</v>
      </c>
      <c r="T630" s="34">
        <f t="shared" si="199"/>
        <v>-1</v>
      </c>
      <c r="U630" s="33"/>
      <c r="V630" s="33"/>
      <c r="W630" s="32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1:42" ht="46.8">
      <c r="A631" s="44" t="s">
        <v>1563</v>
      </c>
      <c r="B631" s="43" t="s">
        <v>1562</v>
      </c>
      <c r="C631" s="39"/>
      <c r="D631" s="42">
        <v>0.77966941072054208</v>
      </c>
      <c r="E631" s="41">
        <f t="shared" si="198"/>
        <v>0</v>
      </c>
      <c r="F631" s="33"/>
      <c r="G631" s="40"/>
      <c r="H631" s="38">
        <v>0.25988980357351404</v>
      </c>
      <c r="I631" s="33"/>
      <c r="J631" s="38">
        <v>0.25988980357351404</v>
      </c>
      <c r="K631" s="39"/>
      <c r="L631" s="38">
        <f t="shared" si="195"/>
        <v>0.25988980357351393</v>
      </c>
      <c r="M631" s="33"/>
      <c r="N631" s="37">
        <f t="shared" si="196"/>
        <v>0</v>
      </c>
      <c r="O631" s="37">
        <f t="shared" si="197"/>
        <v>0</v>
      </c>
      <c r="P631" s="36"/>
      <c r="Q631" s="36"/>
      <c r="R631" s="35">
        <f t="shared" si="193"/>
        <v>0.77966941072054208</v>
      </c>
      <c r="S631" s="35">
        <f t="shared" si="194"/>
        <v>-0.51977960714702809</v>
      </c>
      <c r="T631" s="34">
        <f t="shared" si="199"/>
        <v>-1</v>
      </c>
      <c r="U631" s="33"/>
      <c r="V631" s="33"/>
      <c r="W631" s="32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1:42" ht="31.2">
      <c r="A632" s="44" t="s">
        <v>1561</v>
      </c>
      <c r="B632" s="88" t="s">
        <v>1560</v>
      </c>
      <c r="C632" s="39"/>
      <c r="D632" s="96"/>
      <c r="E632" s="41">
        <f t="shared" si="198"/>
        <v>1.8496999999999999</v>
      </c>
      <c r="F632" s="33"/>
      <c r="G632" s="97">
        <v>1.8496999999999999</v>
      </c>
      <c r="H632" s="38">
        <v>0</v>
      </c>
      <c r="I632" s="33"/>
      <c r="J632" s="33"/>
      <c r="K632" s="39"/>
      <c r="L632" s="38">
        <f t="shared" si="195"/>
        <v>0</v>
      </c>
      <c r="M632" s="33"/>
      <c r="N632" s="37">
        <f t="shared" si="196"/>
        <v>1.8496999999999999</v>
      </c>
      <c r="O632" s="37">
        <f t="shared" si="197"/>
        <v>0</v>
      </c>
      <c r="P632" s="36"/>
      <c r="Q632" s="36"/>
      <c r="R632" s="35">
        <f t="shared" si="193"/>
        <v>-1.8496999999999999</v>
      </c>
      <c r="S632" s="35">
        <f t="shared" si="194"/>
        <v>1.8496999999999999</v>
      </c>
      <c r="T632" s="34"/>
      <c r="U632" s="33"/>
      <c r="V632" s="33"/>
      <c r="W632" s="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1:42" ht="46.8">
      <c r="A633" s="44" t="s">
        <v>1559</v>
      </c>
      <c r="B633" s="62" t="s">
        <v>1558</v>
      </c>
      <c r="C633" s="39"/>
      <c r="D633" s="96"/>
      <c r="E633" s="41">
        <f t="shared" si="198"/>
        <v>3.7196680000000003E-2</v>
      </c>
      <c r="F633" s="33"/>
      <c r="G633" s="38">
        <v>1.5176E-2</v>
      </c>
      <c r="H633" s="38">
        <v>0</v>
      </c>
      <c r="I633" s="39">
        <f>0.03719668-G633</f>
        <v>2.2020680000000001E-2</v>
      </c>
      <c r="J633" s="33"/>
      <c r="K633" s="39"/>
      <c r="L633" s="38">
        <f t="shared" si="195"/>
        <v>0</v>
      </c>
      <c r="M633" s="33"/>
      <c r="N633" s="37">
        <f t="shared" si="196"/>
        <v>3.7196680000000003E-2</v>
      </c>
      <c r="O633" s="37">
        <f t="shared" si="197"/>
        <v>2.2020680000000001E-2</v>
      </c>
      <c r="P633" s="36"/>
      <c r="Q633" s="36"/>
      <c r="R633" s="35">
        <f t="shared" si="193"/>
        <v>-3.7196680000000003E-2</v>
      </c>
      <c r="S633" s="35">
        <f t="shared" si="194"/>
        <v>3.7196680000000003E-2</v>
      </c>
      <c r="T633" s="34"/>
      <c r="U633" s="33"/>
      <c r="V633" s="33"/>
      <c r="W633" s="32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1:42" ht="46.8">
      <c r="A634" s="44" t="s">
        <v>1557</v>
      </c>
      <c r="B634" s="62" t="s">
        <v>1556</v>
      </c>
      <c r="C634" s="39"/>
      <c r="D634" s="96"/>
      <c r="E634" s="41">
        <f t="shared" si="198"/>
        <v>1.813E-2</v>
      </c>
      <c r="F634" s="33"/>
      <c r="G634" s="38"/>
      <c r="H634" s="38"/>
      <c r="I634" s="39">
        <v>1.813E-2</v>
      </c>
      <c r="J634" s="33"/>
      <c r="K634" s="39"/>
      <c r="L634" s="38"/>
      <c r="M634" s="33"/>
      <c r="N634" s="37">
        <f t="shared" si="196"/>
        <v>1.813E-2</v>
      </c>
      <c r="O634" s="37">
        <f t="shared" si="197"/>
        <v>1.813E-2</v>
      </c>
      <c r="P634" s="36"/>
      <c r="Q634" s="36"/>
      <c r="R634" s="35">
        <f t="shared" si="193"/>
        <v>-1.813E-2</v>
      </c>
      <c r="S634" s="35">
        <f t="shared" si="194"/>
        <v>1.813E-2</v>
      </c>
      <c r="T634" s="34"/>
      <c r="U634" s="33"/>
      <c r="V634" s="33"/>
      <c r="W634" s="32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1:42" ht="56.25" customHeight="1">
      <c r="A635" s="44" t="s">
        <v>1555</v>
      </c>
      <c r="B635" s="47" t="s">
        <v>1554</v>
      </c>
      <c r="C635" s="39"/>
      <c r="D635" s="96"/>
      <c r="E635" s="41">
        <f t="shared" si="198"/>
        <v>7.6560740000000002E-2</v>
      </c>
      <c r="F635" s="33"/>
      <c r="G635" s="38"/>
      <c r="H635" s="38"/>
      <c r="I635" s="39"/>
      <c r="J635" s="33"/>
      <c r="K635" s="39">
        <v>7.6560740000000002E-2</v>
      </c>
      <c r="L635" s="38"/>
      <c r="M635" s="33"/>
      <c r="N635" s="37"/>
      <c r="O635" s="37"/>
      <c r="P635" s="36"/>
      <c r="Q635" s="36"/>
      <c r="R635" s="35">
        <f t="shared" si="193"/>
        <v>-7.6560740000000002E-2</v>
      </c>
      <c r="S635" s="35">
        <f t="shared" si="194"/>
        <v>7.6560740000000002E-2</v>
      </c>
      <c r="T635" s="34"/>
      <c r="U635" s="33"/>
      <c r="V635" s="33"/>
      <c r="W635" s="32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1:42" s="208" customFormat="1">
      <c r="A636" s="209" t="s">
        <v>486</v>
      </c>
      <c r="B636" s="197" t="s">
        <v>1553</v>
      </c>
      <c r="C636" s="198"/>
      <c r="D636" s="199"/>
      <c r="E636" s="200"/>
      <c r="F636" s="200"/>
      <c r="G636" s="200"/>
      <c r="H636" s="200"/>
      <c r="I636" s="200"/>
      <c r="J636" s="200"/>
      <c r="K636" s="200"/>
      <c r="L636" s="210"/>
      <c r="M636" s="201"/>
      <c r="N636" s="203"/>
      <c r="O636" s="203"/>
      <c r="P636" s="204"/>
      <c r="Q636" s="204"/>
      <c r="R636" s="205">
        <f t="shared" si="193"/>
        <v>0</v>
      </c>
      <c r="S636" s="205">
        <f t="shared" si="194"/>
        <v>0</v>
      </c>
      <c r="T636" s="206"/>
      <c r="U636" s="201"/>
      <c r="V636" s="201"/>
      <c r="W636" s="207"/>
    </row>
    <row r="637" spans="1:42" ht="46.8">
      <c r="A637" s="44" t="s">
        <v>1552</v>
      </c>
      <c r="B637" s="43" t="s">
        <v>1551</v>
      </c>
      <c r="C637" s="39"/>
      <c r="D637" s="42">
        <v>1.0143089930094489</v>
      </c>
      <c r="E637" s="41">
        <f t="shared" ref="E637:E643" si="200">G637+I637+K637+M637</f>
        <v>0</v>
      </c>
      <c r="F637" s="33"/>
      <c r="G637" s="93"/>
      <c r="H637" s="38">
        <v>0.33810299766981627</v>
      </c>
      <c r="I637" s="33"/>
      <c r="J637" s="38">
        <v>0.33810299766981627</v>
      </c>
      <c r="K637" s="39"/>
      <c r="L637" s="38">
        <f>D637-H637-J637-F637</f>
        <v>0.33810299766981639</v>
      </c>
      <c r="M637" s="33"/>
      <c r="N637" s="37">
        <f t="shared" ref="N637:N642" si="201">E637</f>
        <v>0</v>
      </c>
      <c r="O637" s="37">
        <f t="shared" ref="O637:O642" si="202">I637</f>
        <v>0</v>
      </c>
      <c r="P637" s="36"/>
      <c r="Q637" s="36"/>
      <c r="R637" s="35">
        <f t="shared" si="193"/>
        <v>1.0143089930094489</v>
      </c>
      <c r="S637" s="35">
        <f t="shared" si="194"/>
        <v>-0.67620599533963255</v>
      </c>
      <c r="T637" s="34">
        <f>E637/(F637+H637+J637)-100%</f>
        <v>-1</v>
      </c>
      <c r="U637" s="33"/>
      <c r="V637" s="33"/>
      <c r="W637" s="32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1:42" ht="46.8">
      <c r="A638" s="44" t="s">
        <v>1550</v>
      </c>
      <c r="B638" s="62" t="s">
        <v>1549</v>
      </c>
      <c r="C638" s="39"/>
      <c r="D638" s="37"/>
      <c r="E638" s="41">
        <f t="shared" si="200"/>
        <v>8.9421E-2</v>
      </c>
      <c r="F638" s="95"/>
      <c r="G638" s="37">
        <v>8.9421E-2</v>
      </c>
      <c r="H638" s="38">
        <v>0</v>
      </c>
      <c r="I638" s="33"/>
      <c r="J638" s="33"/>
      <c r="K638" s="39"/>
      <c r="L638" s="38">
        <f>D638-H638-J638-F638</f>
        <v>0</v>
      </c>
      <c r="M638" s="33"/>
      <c r="N638" s="37">
        <f t="shared" si="201"/>
        <v>8.9421E-2</v>
      </c>
      <c r="O638" s="37">
        <f t="shared" si="202"/>
        <v>0</v>
      </c>
      <c r="P638" s="36"/>
      <c r="Q638" s="36"/>
      <c r="R638" s="35">
        <f t="shared" si="193"/>
        <v>-8.9421E-2</v>
      </c>
      <c r="S638" s="35">
        <f t="shared" si="194"/>
        <v>8.9421E-2</v>
      </c>
      <c r="T638" s="34"/>
      <c r="U638" s="33"/>
      <c r="V638" s="33"/>
      <c r="W638" s="32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1:42" ht="46.8">
      <c r="A639" s="44" t="s">
        <v>1548</v>
      </c>
      <c r="B639" s="62" t="s">
        <v>1547</v>
      </c>
      <c r="C639" s="39"/>
      <c r="D639" s="37"/>
      <c r="E639" s="41">
        <f t="shared" si="200"/>
        <v>1.0999999999999999E-2</v>
      </c>
      <c r="F639" s="95"/>
      <c r="G639" s="94"/>
      <c r="H639" s="38"/>
      <c r="I639" s="33">
        <v>1.0999999999999999E-2</v>
      </c>
      <c r="J639" s="33"/>
      <c r="K639" s="39"/>
      <c r="L639" s="38"/>
      <c r="M639" s="33"/>
      <c r="N639" s="37">
        <f t="shared" si="201"/>
        <v>1.0999999999999999E-2</v>
      </c>
      <c r="O639" s="37">
        <f t="shared" si="202"/>
        <v>1.0999999999999999E-2</v>
      </c>
      <c r="P639" s="36"/>
      <c r="Q639" s="36"/>
      <c r="R639" s="35">
        <f t="shared" si="193"/>
        <v>-1.0999999999999999E-2</v>
      </c>
      <c r="S639" s="35">
        <f t="shared" si="194"/>
        <v>1.0999999999999999E-2</v>
      </c>
      <c r="T639" s="34"/>
      <c r="U639" s="33"/>
      <c r="V639" s="33"/>
      <c r="W639" s="32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1:42" ht="46.8">
      <c r="A640" s="44" t="s">
        <v>1546</v>
      </c>
      <c r="B640" s="62" t="s">
        <v>1545</v>
      </c>
      <c r="C640" s="39"/>
      <c r="D640" s="37"/>
      <c r="E640" s="41">
        <f t="shared" si="200"/>
        <v>3.1953700000000002E-2</v>
      </c>
      <c r="F640" s="95"/>
      <c r="G640" s="94"/>
      <c r="H640" s="38"/>
      <c r="I640" s="33">
        <v>1.03E-2</v>
      </c>
      <c r="J640" s="33"/>
      <c r="K640" s="39">
        <v>2.1653700000000001E-2</v>
      </c>
      <c r="L640" s="38"/>
      <c r="M640" s="33"/>
      <c r="N640" s="37">
        <f t="shared" si="201"/>
        <v>3.1953700000000002E-2</v>
      </c>
      <c r="O640" s="37">
        <f t="shared" si="202"/>
        <v>1.03E-2</v>
      </c>
      <c r="P640" s="36"/>
      <c r="Q640" s="36"/>
      <c r="R640" s="35">
        <f t="shared" si="193"/>
        <v>-3.1953700000000002E-2</v>
      </c>
      <c r="S640" s="35">
        <f t="shared" si="194"/>
        <v>3.1953700000000002E-2</v>
      </c>
      <c r="T640" s="34"/>
      <c r="U640" s="33"/>
      <c r="V640" s="33"/>
      <c r="W640" s="32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1:42" ht="46.8">
      <c r="A641" s="44" t="s">
        <v>1544</v>
      </c>
      <c r="B641" s="62" t="s">
        <v>1543</v>
      </c>
      <c r="C641" s="39"/>
      <c r="D641" s="37"/>
      <c r="E641" s="41">
        <f t="shared" si="200"/>
        <v>0.13799237</v>
      </c>
      <c r="F641" s="95"/>
      <c r="G641" s="94"/>
      <c r="H641" s="38"/>
      <c r="I641" s="33">
        <v>1.03E-2</v>
      </c>
      <c r="J641" s="33"/>
      <c r="K641" s="39">
        <v>0.12769237</v>
      </c>
      <c r="L641" s="38"/>
      <c r="M641" s="33"/>
      <c r="N641" s="37">
        <f t="shared" si="201"/>
        <v>0.13799237</v>
      </c>
      <c r="O641" s="37">
        <f t="shared" si="202"/>
        <v>1.03E-2</v>
      </c>
      <c r="P641" s="36"/>
      <c r="Q641" s="36"/>
      <c r="R641" s="35">
        <f t="shared" si="193"/>
        <v>-0.13799237</v>
      </c>
      <c r="S641" s="35">
        <f t="shared" si="194"/>
        <v>0.13799237</v>
      </c>
      <c r="T641" s="34"/>
      <c r="U641" s="33"/>
      <c r="V641" s="33"/>
      <c r="W641" s="32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1:42" ht="46.8">
      <c r="A642" s="44" t="s">
        <v>1542</v>
      </c>
      <c r="B642" s="62" t="s">
        <v>1541</v>
      </c>
      <c r="C642" s="39"/>
      <c r="D642" s="37"/>
      <c r="E642" s="41">
        <f t="shared" si="200"/>
        <v>2.3796999999999999E-2</v>
      </c>
      <c r="F642" s="95"/>
      <c r="G642" s="94"/>
      <c r="H642" s="38"/>
      <c r="I642" s="33">
        <v>1.027E-2</v>
      </c>
      <c r="J642" s="33"/>
      <c r="K642" s="39">
        <v>1.3527000000000001E-2</v>
      </c>
      <c r="L642" s="38"/>
      <c r="M642" s="33"/>
      <c r="N642" s="37">
        <f t="shared" si="201"/>
        <v>2.3796999999999999E-2</v>
      </c>
      <c r="O642" s="37">
        <f t="shared" si="202"/>
        <v>1.027E-2</v>
      </c>
      <c r="P642" s="36"/>
      <c r="Q642" s="36"/>
      <c r="R642" s="35">
        <f t="shared" si="193"/>
        <v>-2.3796999999999999E-2</v>
      </c>
      <c r="S642" s="35">
        <f t="shared" si="194"/>
        <v>2.3796999999999999E-2</v>
      </c>
      <c r="T642" s="34"/>
      <c r="U642" s="33"/>
      <c r="V642" s="33"/>
      <c r="W642" s="3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1:42" ht="31.2">
      <c r="A643" s="44" t="s">
        <v>1540</v>
      </c>
      <c r="B643" s="47" t="s">
        <v>1539</v>
      </c>
      <c r="C643" s="39"/>
      <c r="D643" s="37"/>
      <c r="E643" s="41">
        <f t="shared" si="200"/>
        <v>1.9230000000000001E-2</v>
      </c>
      <c r="F643" s="95"/>
      <c r="G643" s="94"/>
      <c r="H643" s="38"/>
      <c r="I643" s="33"/>
      <c r="J643" s="33"/>
      <c r="K643" s="39">
        <v>1.9230000000000001E-2</v>
      </c>
      <c r="L643" s="38"/>
      <c r="M643" s="33"/>
      <c r="N643" s="37"/>
      <c r="O643" s="37"/>
      <c r="P643" s="36"/>
      <c r="Q643" s="36"/>
      <c r="R643" s="35">
        <f t="shared" si="193"/>
        <v>-1.9230000000000001E-2</v>
      </c>
      <c r="S643" s="35">
        <f t="shared" si="194"/>
        <v>1.9230000000000001E-2</v>
      </c>
      <c r="T643" s="34"/>
      <c r="U643" s="33"/>
      <c r="V643" s="33"/>
      <c r="W643" s="32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1:42" s="208" customFormat="1" ht="18">
      <c r="A644" s="209" t="s">
        <v>487</v>
      </c>
      <c r="B644" s="197" t="s">
        <v>1538</v>
      </c>
      <c r="C644" s="198"/>
      <c r="D644" s="199"/>
      <c r="E644" s="200"/>
      <c r="F644" s="212"/>
      <c r="G644" s="213"/>
      <c r="H644" s="210"/>
      <c r="I644" s="201"/>
      <c r="J644" s="201"/>
      <c r="K644" s="198"/>
      <c r="L644" s="210"/>
      <c r="M644" s="201"/>
      <c r="N644" s="203"/>
      <c r="O644" s="203"/>
      <c r="P644" s="204"/>
      <c r="Q644" s="204"/>
      <c r="R644" s="205">
        <f t="shared" si="193"/>
        <v>0</v>
      </c>
      <c r="S644" s="205">
        <f t="shared" si="194"/>
        <v>0</v>
      </c>
      <c r="T644" s="206"/>
      <c r="U644" s="201"/>
      <c r="V644" s="201"/>
      <c r="W644" s="207"/>
    </row>
    <row r="645" spans="1:42" ht="28.8">
      <c r="A645" s="44" t="s">
        <v>1537</v>
      </c>
      <c r="B645" s="69" t="s">
        <v>1536</v>
      </c>
      <c r="C645" s="39"/>
      <c r="D645" s="42">
        <v>0.93173521111111102</v>
      </c>
      <c r="E645" s="41">
        <f t="shared" ref="E645:E655" si="203">G645+I645+K645+M645</f>
        <v>0</v>
      </c>
      <c r="F645" s="94"/>
      <c r="G645" s="93"/>
      <c r="H645" s="38">
        <v>0.31057840370370365</v>
      </c>
      <c r="I645" s="33"/>
      <c r="J645" s="38">
        <v>0.31057840370370365</v>
      </c>
      <c r="K645" s="39"/>
      <c r="L645" s="38">
        <f t="shared" ref="L645:L651" si="204">D645-H645-J645-F645</f>
        <v>0.31057840370370376</v>
      </c>
      <c r="M645" s="33"/>
      <c r="N645" s="37">
        <f t="shared" ref="N645:N651" si="205">E645</f>
        <v>0</v>
      </c>
      <c r="O645" s="37">
        <f t="shared" ref="O645:O651" si="206">I645</f>
        <v>0</v>
      </c>
      <c r="P645" s="36"/>
      <c r="Q645" s="36"/>
      <c r="R645" s="35">
        <f t="shared" si="193"/>
        <v>0.93173521111111102</v>
      </c>
      <c r="S645" s="35">
        <f t="shared" si="194"/>
        <v>-0.62115680740740731</v>
      </c>
      <c r="T645" s="34">
        <f t="shared" ref="T645:T651" si="207">E645/(F645+H645+J645)-100%</f>
        <v>-1</v>
      </c>
      <c r="U645" s="33"/>
      <c r="V645" s="33"/>
      <c r="W645" s="32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1:42" ht="28.8">
      <c r="A646" s="44" t="s">
        <v>1535</v>
      </c>
      <c r="B646" s="69" t="s">
        <v>1534</v>
      </c>
      <c r="C646" s="39"/>
      <c r="D646" s="42">
        <v>3.1061773703703706</v>
      </c>
      <c r="E646" s="41">
        <f t="shared" si="203"/>
        <v>0</v>
      </c>
      <c r="F646" s="94"/>
      <c r="G646" s="93"/>
      <c r="H646" s="38">
        <v>1.0353924567901236</v>
      </c>
      <c r="I646" s="33"/>
      <c r="J646" s="38">
        <v>1.0353924567901236</v>
      </c>
      <c r="K646" s="39"/>
      <c r="L646" s="38">
        <f t="shared" si="204"/>
        <v>1.0353924567901232</v>
      </c>
      <c r="M646" s="33"/>
      <c r="N646" s="37">
        <f t="shared" si="205"/>
        <v>0</v>
      </c>
      <c r="O646" s="37">
        <f t="shared" si="206"/>
        <v>0</v>
      </c>
      <c r="P646" s="36"/>
      <c r="Q646" s="36"/>
      <c r="R646" s="35">
        <f t="shared" si="193"/>
        <v>3.1061773703703706</v>
      </c>
      <c r="S646" s="35">
        <f t="shared" si="194"/>
        <v>-2.0707849135802472</v>
      </c>
      <c r="T646" s="34">
        <f t="shared" si="207"/>
        <v>-1</v>
      </c>
      <c r="U646" s="33"/>
      <c r="V646" s="33"/>
      <c r="W646" s="32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1:42" ht="43.2">
      <c r="A647" s="44" t="s">
        <v>1533</v>
      </c>
      <c r="B647" s="69" t="s">
        <v>1532</v>
      </c>
      <c r="C647" s="39"/>
      <c r="D647" s="42">
        <v>1.5616782132298663</v>
      </c>
      <c r="E647" s="41">
        <f t="shared" si="203"/>
        <v>0</v>
      </c>
      <c r="F647" s="94"/>
      <c r="G647" s="93"/>
      <c r="H647" s="38">
        <v>0.52055940440995541</v>
      </c>
      <c r="I647" s="33"/>
      <c r="J647" s="38">
        <v>0.52055940440995541</v>
      </c>
      <c r="K647" s="39"/>
      <c r="L647" s="38">
        <f t="shared" si="204"/>
        <v>0.52055940440995563</v>
      </c>
      <c r="M647" s="33"/>
      <c r="N647" s="37">
        <f t="shared" si="205"/>
        <v>0</v>
      </c>
      <c r="O647" s="37">
        <f t="shared" si="206"/>
        <v>0</v>
      </c>
      <c r="P647" s="36"/>
      <c r="Q647" s="36"/>
      <c r="R647" s="35">
        <f t="shared" si="193"/>
        <v>1.5616782132298663</v>
      </c>
      <c r="S647" s="35">
        <f t="shared" si="194"/>
        <v>-1.0411188088199108</v>
      </c>
      <c r="T647" s="34">
        <f t="shared" si="207"/>
        <v>-1</v>
      </c>
      <c r="U647" s="33"/>
      <c r="V647" s="33"/>
      <c r="W647" s="32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1:42" ht="28.8">
      <c r="A648" s="44" t="s">
        <v>1531</v>
      </c>
      <c r="B648" s="69" t="s">
        <v>1530</v>
      </c>
      <c r="C648" s="39"/>
      <c r="D648" s="42">
        <v>6.2604969519673768</v>
      </c>
      <c r="E648" s="41">
        <f t="shared" si="203"/>
        <v>0</v>
      </c>
      <c r="F648" s="94"/>
      <c r="G648" s="93"/>
      <c r="H648" s="38">
        <v>2.0868323173224588</v>
      </c>
      <c r="I648" s="33"/>
      <c r="J648" s="38">
        <v>2.0868323173224588</v>
      </c>
      <c r="K648" s="39"/>
      <c r="L648" s="38">
        <f t="shared" si="204"/>
        <v>2.0868323173224597</v>
      </c>
      <c r="M648" s="33"/>
      <c r="N648" s="37">
        <f t="shared" si="205"/>
        <v>0</v>
      </c>
      <c r="O648" s="37">
        <f t="shared" si="206"/>
        <v>0</v>
      </c>
      <c r="P648" s="36"/>
      <c r="Q648" s="36"/>
      <c r="R648" s="35">
        <f t="shared" si="193"/>
        <v>6.2604969519673768</v>
      </c>
      <c r="S648" s="35">
        <f t="shared" si="194"/>
        <v>-4.1736646346449175</v>
      </c>
      <c r="T648" s="34">
        <f t="shared" si="207"/>
        <v>-1</v>
      </c>
      <c r="U648" s="33"/>
      <c r="V648" s="33"/>
      <c r="W648" s="32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1:42" ht="43.2">
      <c r="A649" s="44" t="s">
        <v>1529</v>
      </c>
      <c r="B649" s="69" t="s">
        <v>1528</v>
      </c>
      <c r="C649" s="39"/>
      <c r="D649" s="42">
        <v>1.2536537084117509</v>
      </c>
      <c r="E649" s="41">
        <f t="shared" si="203"/>
        <v>0</v>
      </c>
      <c r="F649" s="33"/>
      <c r="G649" s="93"/>
      <c r="H649" s="38">
        <v>0.41788456947058367</v>
      </c>
      <c r="I649" s="33"/>
      <c r="J649" s="38">
        <v>0.41788456947058367</v>
      </c>
      <c r="K649" s="39"/>
      <c r="L649" s="38">
        <f t="shared" si="204"/>
        <v>0.41788456947058356</v>
      </c>
      <c r="M649" s="33"/>
      <c r="N649" s="37">
        <f t="shared" si="205"/>
        <v>0</v>
      </c>
      <c r="O649" s="37">
        <f t="shared" si="206"/>
        <v>0</v>
      </c>
      <c r="P649" s="36"/>
      <c r="Q649" s="36"/>
      <c r="R649" s="35">
        <f t="shared" si="193"/>
        <v>1.2536537084117509</v>
      </c>
      <c r="S649" s="35">
        <f t="shared" si="194"/>
        <v>-0.83576913894116733</v>
      </c>
      <c r="T649" s="34">
        <f t="shared" si="207"/>
        <v>-1</v>
      </c>
      <c r="U649" s="33"/>
      <c r="V649" s="33"/>
      <c r="W649" s="32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1:42" ht="31.2">
      <c r="A650" s="44" t="s">
        <v>1527</v>
      </c>
      <c r="B650" s="43" t="s">
        <v>1526</v>
      </c>
      <c r="C650" s="39"/>
      <c r="D650" s="42">
        <v>0.77683934259259257</v>
      </c>
      <c r="E650" s="41">
        <f t="shared" si="203"/>
        <v>0</v>
      </c>
      <c r="F650" s="33"/>
      <c r="G650" s="93"/>
      <c r="H650" s="38">
        <v>0.25894644753086421</v>
      </c>
      <c r="I650" s="33"/>
      <c r="J650" s="38">
        <v>0.25894644753086421</v>
      </c>
      <c r="K650" s="39"/>
      <c r="L650" s="38">
        <f t="shared" si="204"/>
        <v>0.2589464475308641</v>
      </c>
      <c r="M650" s="33"/>
      <c r="N650" s="37">
        <f t="shared" si="205"/>
        <v>0</v>
      </c>
      <c r="O650" s="37">
        <f t="shared" si="206"/>
        <v>0</v>
      </c>
      <c r="P650" s="36"/>
      <c r="Q650" s="36"/>
      <c r="R650" s="35">
        <f t="shared" si="193"/>
        <v>0.77683934259259257</v>
      </c>
      <c r="S650" s="35">
        <f t="shared" si="194"/>
        <v>-0.51789289506172842</v>
      </c>
      <c r="T650" s="34">
        <f t="shared" si="207"/>
        <v>-1</v>
      </c>
      <c r="U650" s="33"/>
      <c r="V650" s="33"/>
      <c r="W650" s="32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1:42" ht="46.8">
      <c r="A651" s="44" t="s">
        <v>1525</v>
      </c>
      <c r="B651" s="43" t="s">
        <v>1524</v>
      </c>
      <c r="C651" s="39"/>
      <c r="D651" s="42">
        <v>0.95669755213200003</v>
      </c>
      <c r="E651" s="41">
        <f t="shared" si="203"/>
        <v>0</v>
      </c>
      <c r="F651" s="33"/>
      <c r="G651" s="93"/>
      <c r="H651" s="38">
        <v>0.31889918404400003</v>
      </c>
      <c r="I651" s="33"/>
      <c r="J651" s="38">
        <v>0.31889918404400003</v>
      </c>
      <c r="K651" s="39"/>
      <c r="L651" s="38">
        <f t="shared" si="204"/>
        <v>0.31889918404399992</v>
      </c>
      <c r="M651" s="33"/>
      <c r="N651" s="37">
        <f t="shared" si="205"/>
        <v>0</v>
      </c>
      <c r="O651" s="37">
        <f t="shared" si="206"/>
        <v>0</v>
      </c>
      <c r="P651" s="36"/>
      <c r="Q651" s="36"/>
      <c r="R651" s="35">
        <f t="shared" si="193"/>
        <v>0.95669755213200003</v>
      </c>
      <c r="S651" s="35">
        <f t="shared" si="194"/>
        <v>-0.63779836808800006</v>
      </c>
      <c r="T651" s="34">
        <f t="shared" si="207"/>
        <v>-1</v>
      </c>
      <c r="U651" s="33"/>
      <c r="V651" s="33"/>
      <c r="W651" s="32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1:42" ht="31.2">
      <c r="A652" s="44" t="s">
        <v>1523</v>
      </c>
      <c r="B652" s="47" t="s">
        <v>1522</v>
      </c>
      <c r="C652" s="39"/>
      <c r="D652" s="42"/>
      <c r="E652" s="41">
        <f t="shared" si="203"/>
        <v>8.3580000000000008E-3</v>
      </c>
      <c r="F652" s="33"/>
      <c r="G652" s="93"/>
      <c r="H652" s="38"/>
      <c r="I652" s="33"/>
      <c r="J652" s="38"/>
      <c r="K652" s="92">
        <v>8.3580000000000008E-3</v>
      </c>
      <c r="L652" s="38"/>
      <c r="M652" s="33"/>
      <c r="N652" s="37"/>
      <c r="O652" s="37"/>
      <c r="P652" s="36"/>
      <c r="Q652" s="36"/>
      <c r="R652" s="35">
        <f t="shared" si="193"/>
        <v>-8.3580000000000008E-3</v>
      </c>
      <c r="S652" s="35">
        <f t="shared" si="194"/>
        <v>8.3580000000000008E-3</v>
      </c>
      <c r="T652" s="34"/>
      <c r="U652" s="33"/>
      <c r="V652" s="33"/>
      <c r="W652" s="3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1:42" ht="28.5" customHeight="1">
      <c r="A653" s="44" t="s">
        <v>1521</v>
      </c>
      <c r="B653" s="47" t="s">
        <v>1520</v>
      </c>
      <c r="C653" s="39"/>
      <c r="D653" s="42"/>
      <c r="E653" s="41">
        <f t="shared" si="203"/>
        <v>8.9669999999999993E-3</v>
      </c>
      <c r="F653" s="33"/>
      <c r="G653" s="93"/>
      <c r="H653" s="38"/>
      <c r="I653" s="33"/>
      <c r="J653" s="38"/>
      <c r="K653" s="92">
        <v>8.9669999999999993E-3</v>
      </c>
      <c r="L653" s="38"/>
      <c r="M653" s="33"/>
      <c r="N653" s="37"/>
      <c r="O653" s="37"/>
      <c r="P653" s="36"/>
      <c r="Q653" s="36"/>
      <c r="R653" s="35">
        <f t="shared" si="193"/>
        <v>-8.9669999999999993E-3</v>
      </c>
      <c r="S653" s="35">
        <f t="shared" si="194"/>
        <v>8.9669999999999993E-3</v>
      </c>
      <c r="T653" s="34"/>
      <c r="U653" s="33"/>
      <c r="V653" s="33"/>
      <c r="W653" s="32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1:42" ht="31.2">
      <c r="A654" s="44" t="s">
        <v>1519</v>
      </c>
      <c r="B654" s="47" t="s">
        <v>1518</v>
      </c>
      <c r="C654" s="39"/>
      <c r="D654" s="42"/>
      <c r="E654" s="41">
        <f t="shared" si="203"/>
        <v>0.16614783999999999</v>
      </c>
      <c r="F654" s="33"/>
      <c r="G654" s="93"/>
      <c r="H654" s="38"/>
      <c r="I654" s="33"/>
      <c r="J654" s="38"/>
      <c r="K654" s="92">
        <v>0.16614783999999999</v>
      </c>
      <c r="L654" s="38"/>
      <c r="M654" s="33"/>
      <c r="N654" s="37"/>
      <c r="O654" s="37"/>
      <c r="P654" s="36"/>
      <c r="Q654" s="36"/>
      <c r="R654" s="35">
        <f t="shared" si="193"/>
        <v>-0.16614783999999999</v>
      </c>
      <c r="S654" s="35">
        <f t="shared" si="194"/>
        <v>0.16614783999999999</v>
      </c>
      <c r="T654" s="34"/>
      <c r="U654" s="33"/>
      <c r="V654" s="33"/>
      <c r="W654" s="32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1:42" ht="31.2">
      <c r="A655" s="44" t="s">
        <v>1517</v>
      </c>
      <c r="B655" s="47" t="s">
        <v>1516</v>
      </c>
      <c r="C655" s="39"/>
      <c r="D655" s="42"/>
      <c r="E655" s="41">
        <f t="shared" si="203"/>
        <v>2.8595189999999999E-2</v>
      </c>
      <c r="F655" s="33"/>
      <c r="G655" s="93"/>
      <c r="H655" s="38"/>
      <c r="I655" s="33"/>
      <c r="J655" s="38"/>
      <c r="K655" s="92">
        <v>2.8595189999999999E-2</v>
      </c>
      <c r="L655" s="38"/>
      <c r="M655" s="33"/>
      <c r="N655" s="37"/>
      <c r="O655" s="37"/>
      <c r="P655" s="36"/>
      <c r="Q655" s="36"/>
      <c r="R655" s="35">
        <f t="shared" si="193"/>
        <v>-2.8595189999999999E-2</v>
      </c>
      <c r="S655" s="35">
        <f t="shared" si="194"/>
        <v>2.8595189999999999E-2</v>
      </c>
      <c r="T655" s="34"/>
      <c r="U655" s="33"/>
      <c r="V655" s="33"/>
      <c r="W655" s="32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1:42" s="208" customFormat="1">
      <c r="A656" s="209" t="s">
        <v>488</v>
      </c>
      <c r="B656" s="197" t="s">
        <v>1515</v>
      </c>
      <c r="C656" s="198"/>
      <c r="D656" s="199"/>
      <c r="E656" s="199"/>
      <c r="F656" s="199"/>
      <c r="G656" s="199"/>
      <c r="H656" s="199"/>
      <c r="I656" s="199"/>
      <c r="J656" s="201"/>
      <c r="K656" s="198"/>
      <c r="L656" s="210"/>
      <c r="M656" s="201"/>
      <c r="N656" s="203"/>
      <c r="O656" s="203"/>
      <c r="P656" s="204"/>
      <c r="Q656" s="204"/>
      <c r="R656" s="205">
        <f t="shared" si="193"/>
        <v>0</v>
      </c>
      <c r="S656" s="205">
        <f t="shared" si="194"/>
        <v>0</v>
      </c>
      <c r="T656" s="206"/>
      <c r="U656" s="201"/>
      <c r="V656" s="201"/>
      <c r="W656" s="207"/>
    </row>
    <row r="657" spans="1:42" ht="31.2">
      <c r="A657" s="44" t="s">
        <v>1514</v>
      </c>
      <c r="B657" s="43" t="s">
        <v>1513</v>
      </c>
      <c r="C657" s="39"/>
      <c r="D657" s="91">
        <v>0.68083719971353318</v>
      </c>
      <c r="E657" s="41">
        <f t="shared" ref="E657:E681" si="208">G657+I657+K657+M657</f>
        <v>0</v>
      </c>
      <c r="F657" s="84"/>
      <c r="G657" s="90"/>
      <c r="H657" s="89">
        <v>0.22694573323784439</v>
      </c>
      <c r="I657" s="84"/>
      <c r="J657" s="89">
        <v>0.22694573323784439</v>
      </c>
      <c r="K657" s="84"/>
      <c r="L657" s="89">
        <f>D657-H657-J657-F657</f>
        <v>0.22694573323784439</v>
      </c>
      <c r="M657" s="84"/>
      <c r="N657" s="75"/>
      <c r="O657" s="75"/>
      <c r="P657" s="75"/>
      <c r="Q657" s="75"/>
      <c r="R657" s="35">
        <f t="shared" si="193"/>
        <v>0.68083719971353318</v>
      </c>
      <c r="S657" s="35">
        <f t="shared" si="194"/>
        <v>-0.45389146647568879</v>
      </c>
      <c r="T657" s="34">
        <f>E657/(F657+H657+J657)-100%</f>
        <v>-1</v>
      </c>
      <c r="U657" s="84"/>
      <c r="V657" s="84"/>
      <c r="W657" s="32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1:42" ht="31.2">
      <c r="A658" s="44" t="s">
        <v>1512</v>
      </c>
      <c r="B658" s="43" t="s">
        <v>1511</v>
      </c>
      <c r="C658" s="39"/>
      <c r="D658" s="91">
        <v>0.46593971666666661</v>
      </c>
      <c r="E658" s="41">
        <f t="shared" si="208"/>
        <v>0</v>
      </c>
      <c r="F658" s="84"/>
      <c r="G658" s="90"/>
      <c r="H658" s="89">
        <v>0.15531323888888887</v>
      </c>
      <c r="I658" s="84"/>
      <c r="J658" s="89">
        <v>0.15531323888888887</v>
      </c>
      <c r="K658" s="84"/>
      <c r="L658" s="89">
        <f>D658-H658-J658-F658</f>
        <v>0.15531323888888887</v>
      </c>
      <c r="M658" s="84"/>
      <c r="N658" s="75"/>
      <c r="O658" s="75"/>
      <c r="P658" s="75"/>
      <c r="Q658" s="75"/>
      <c r="R658" s="35">
        <f t="shared" si="193"/>
        <v>0.46593971666666661</v>
      </c>
      <c r="S658" s="35">
        <f t="shared" si="194"/>
        <v>-0.31062647777777774</v>
      </c>
      <c r="T658" s="34">
        <f>E658/(F658+H658+J658)-100%</f>
        <v>-1</v>
      </c>
      <c r="U658" s="84"/>
      <c r="V658" s="84"/>
      <c r="W658" s="32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1:42" ht="31.2">
      <c r="A659" s="44" t="s">
        <v>1510</v>
      </c>
      <c r="B659" s="43" t="s">
        <v>1509</v>
      </c>
      <c r="C659" s="39"/>
      <c r="D659" s="91">
        <v>0.93187943333333323</v>
      </c>
      <c r="E659" s="41">
        <f t="shared" si="208"/>
        <v>0</v>
      </c>
      <c r="F659" s="84"/>
      <c r="G659" s="90"/>
      <c r="H659" s="89">
        <v>0.31062647777777774</v>
      </c>
      <c r="I659" s="84"/>
      <c r="J659" s="89">
        <v>0.31062647777777774</v>
      </c>
      <c r="K659" s="84"/>
      <c r="L659" s="89">
        <f>D659-H659-J659-F659</f>
        <v>0.31062647777777774</v>
      </c>
      <c r="M659" s="84"/>
      <c r="N659" s="75"/>
      <c r="O659" s="75"/>
      <c r="P659" s="75"/>
      <c r="Q659" s="75"/>
      <c r="R659" s="35">
        <f t="shared" si="193"/>
        <v>0.93187943333333323</v>
      </c>
      <c r="S659" s="35">
        <f t="shared" si="194"/>
        <v>-0.62125295555555549</v>
      </c>
      <c r="T659" s="34">
        <f>E659/(F659+H659+J659)-100%</f>
        <v>-1</v>
      </c>
      <c r="U659" s="84"/>
      <c r="V659" s="84"/>
      <c r="W659" s="32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1:42" ht="31.2">
      <c r="A660" s="44" t="s">
        <v>1508</v>
      </c>
      <c r="B660" s="43" t="s">
        <v>1507</v>
      </c>
      <c r="C660" s="39"/>
      <c r="D660" s="91">
        <v>0.7765661944444443</v>
      </c>
      <c r="E660" s="41">
        <f t="shared" si="208"/>
        <v>0</v>
      </c>
      <c r="F660" s="84"/>
      <c r="G660" s="90"/>
      <c r="H660" s="89">
        <v>0.25885539814814812</v>
      </c>
      <c r="I660" s="84"/>
      <c r="J660" s="89">
        <v>0.25885539814814812</v>
      </c>
      <c r="K660" s="84"/>
      <c r="L660" s="89">
        <f>D660-H660-J660-F660</f>
        <v>0.25885539814814801</v>
      </c>
      <c r="M660" s="84"/>
      <c r="N660" s="75"/>
      <c r="O660" s="75"/>
      <c r="P660" s="75"/>
      <c r="Q660" s="75"/>
      <c r="R660" s="35">
        <f t="shared" si="193"/>
        <v>0.7765661944444443</v>
      </c>
      <c r="S660" s="35">
        <f t="shared" si="194"/>
        <v>-0.51771079629629624</v>
      </c>
      <c r="T660" s="34">
        <f>E660/(F660+H660+J660)-100%</f>
        <v>-1</v>
      </c>
      <c r="U660" s="84"/>
      <c r="V660" s="84"/>
      <c r="W660" s="32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1:42" ht="31.2">
      <c r="A661" s="44" t="s">
        <v>1506</v>
      </c>
      <c r="B661" s="43" t="s">
        <v>1505</v>
      </c>
      <c r="C661" s="70"/>
      <c r="D661" s="41"/>
      <c r="E661" s="41">
        <f t="shared" si="208"/>
        <v>5.7340799999999997E-2</v>
      </c>
      <c r="F661" s="41"/>
      <c r="G661" s="41">
        <v>3.5242799999999998E-2</v>
      </c>
      <c r="H661" s="41"/>
      <c r="I661" s="41"/>
      <c r="J661" s="41"/>
      <c r="K661" s="41">
        <v>2.2098E-2</v>
      </c>
      <c r="L661" s="41"/>
      <c r="M661" s="41"/>
      <c r="N661" s="41">
        <v>5.7340799999999997E-2</v>
      </c>
      <c r="O661" s="41">
        <v>2.2098E-2</v>
      </c>
      <c r="P661" s="41"/>
      <c r="Q661" s="41"/>
      <c r="R661" s="35">
        <f t="shared" si="193"/>
        <v>-5.7340799999999997E-2</v>
      </c>
      <c r="S661" s="35">
        <f t="shared" si="194"/>
        <v>5.7340799999999997E-2</v>
      </c>
      <c r="T661" s="34"/>
      <c r="U661" s="41"/>
      <c r="V661" s="41"/>
      <c r="W661" s="7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1:42" ht="31.2">
      <c r="A662" s="44" t="s">
        <v>1504</v>
      </c>
      <c r="B662" s="43" t="s">
        <v>1503</v>
      </c>
      <c r="C662" s="70"/>
      <c r="D662" s="41"/>
      <c r="E662" s="41">
        <f t="shared" si="208"/>
        <v>4.6374400000000003E-2</v>
      </c>
      <c r="F662" s="41"/>
      <c r="G662" s="41">
        <v>4.6374400000000003E-2</v>
      </c>
      <c r="H662" s="41"/>
      <c r="I662" s="41"/>
      <c r="J662" s="41"/>
      <c r="K662" s="41"/>
      <c r="L662" s="41"/>
      <c r="M662" s="41"/>
      <c r="N662" s="41">
        <v>4.6374400000000003E-2</v>
      </c>
      <c r="O662" s="41"/>
      <c r="P662" s="41"/>
      <c r="Q662" s="41"/>
      <c r="R662" s="35">
        <f t="shared" si="193"/>
        <v>-4.6374400000000003E-2</v>
      </c>
      <c r="S662" s="35">
        <f t="shared" si="194"/>
        <v>4.6374400000000003E-2</v>
      </c>
      <c r="T662" s="34"/>
      <c r="U662" s="41"/>
      <c r="V662" s="41"/>
      <c r="W662" s="7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1:42">
      <c r="A663" s="44" t="s">
        <v>1502</v>
      </c>
      <c r="B663" s="43" t="s">
        <v>1501</v>
      </c>
      <c r="C663" s="70"/>
      <c r="D663" s="41"/>
      <c r="E663" s="41">
        <f t="shared" si="208"/>
        <v>8.2215200000000002E-2</v>
      </c>
      <c r="F663" s="41"/>
      <c r="G663" s="41">
        <v>8.2215200000000002E-2</v>
      </c>
      <c r="H663" s="41"/>
      <c r="I663" s="41"/>
      <c r="J663" s="41"/>
      <c r="K663" s="41"/>
      <c r="L663" s="41"/>
      <c r="M663" s="41"/>
      <c r="N663" s="41">
        <v>8.2215200000000002E-2</v>
      </c>
      <c r="O663" s="41"/>
      <c r="P663" s="41"/>
      <c r="Q663" s="41"/>
      <c r="R663" s="35">
        <f t="shared" si="193"/>
        <v>-8.2215200000000002E-2</v>
      </c>
      <c r="S663" s="35">
        <f t="shared" si="194"/>
        <v>8.2215200000000002E-2</v>
      </c>
      <c r="T663" s="34"/>
      <c r="U663" s="41"/>
      <c r="V663" s="41"/>
      <c r="W663" s="7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1:42" ht="31.2">
      <c r="A664" s="44" t="s">
        <v>1500</v>
      </c>
      <c r="B664" s="43" t="s">
        <v>1499</v>
      </c>
      <c r="C664" s="70"/>
      <c r="D664" s="41"/>
      <c r="E664" s="41">
        <f t="shared" si="208"/>
        <v>0.47052759999999999</v>
      </c>
      <c r="F664" s="41"/>
      <c r="G664" s="41">
        <v>0.15079799999999999</v>
      </c>
      <c r="H664" s="41"/>
      <c r="I664" s="41">
        <v>0.3197296</v>
      </c>
      <c r="J664" s="41"/>
      <c r="K664" s="41"/>
      <c r="L664" s="41"/>
      <c r="M664" s="41"/>
      <c r="N664" s="41">
        <v>0.15079799999999999</v>
      </c>
      <c r="O664" s="41">
        <v>0.15079799999999999</v>
      </c>
      <c r="P664" s="41"/>
      <c r="Q664" s="41"/>
      <c r="R664" s="35">
        <f t="shared" si="193"/>
        <v>-0.47052759999999999</v>
      </c>
      <c r="S664" s="35">
        <f t="shared" si="194"/>
        <v>0.47052759999999999</v>
      </c>
      <c r="T664" s="34"/>
      <c r="U664" s="41"/>
      <c r="V664" s="41"/>
      <c r="W664" s="7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1:42" ht="31.2">
      <c r="A665" s="44" t="s">
        <v>1498</v>
      </c>
      <c r="B665" s="43" t="s">
        <v>1497</v>
      </c>
      <c r="C665" s="70"/>
      <c r="D665" s="41"/>
      <c r="E665" s="41">
        <f t="shared" si="208"/>
        <v>4.2687000000000003E-2</v>
      </c>
      <c r="F665" s="41"/>
      <c r="G665" s="41">
        <v>2.529E-2</v>
      </c>
      <c r="H665" s="41"/>
      <c r="I665" s="41"/>
      <c r="J665" s="41"/>
      <c r="K665" s="41">
        <v>1.7396999999999999E-2</v>
      </c>
      <c r="L665" s="41"/>
      <c r="M665" s="41"/>
      <c r="N665" s="41">
        <v>4.2687000000000003E-2</v>
      </c>
      <c r="O665" s="41">
        <v>1.7396999999999999E-2</v>
      </c>
      <c r="P665" s="41"/>
      <c r="Q665" s="41"/>
      <c r="R665" s="35">
        <f t="shared" si="193"/>
        <v>-4.2687000000000003E-2</v>
      </c>
      <c r="S665" s="35">
        <f t="shared" si="194"/>
        <v>4.2687000000000003E-2</v>
      </c>
      <c r="T665" s="34"/>
      <c r="U665" s="41"/>
      <c r="V665" s="41"/>
      <c r="W665" s="7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1:42" ht="31.2">
      <c r="A666" s="44" t="s">
        <v>1496</v>
      </c>
      <c r="B666" s="43" t="s">
        <v>1495</v>
      </c>
      <c r="C666" s="70"/>
      <c r="D666" s="41"/>
      <c r="E666" s="41">
        <f t="shared" si="208"/>
        <v>6.0183599999999997E-2</v>
      </c>
      <c r="F666" s="41"/>
      <c r="G666" s="41">
        <v>6.0183599999999997E-2</v>
      </c>
      <c r="H666" s="41"/>
      <c r="I666" s="41"/>
      <c r="J666" s="41"/>
      <c r="K666" s="41"/>
      <c r="L666" s="41"/>
      <c r="M666" s="41"/>
      <c r="N666" s="41">
        <v>6.1836000000000002E-2</v>
      </c>
      <c r="O666" s="41"/>
      <c r="P666" s="41"/>
      <c r="Q666" s="41"/>
      <c r="R666" s="35">
        <f t="shared" si="193"/>
        <v>-6.0183599999999997E-2</v>
      </c>
      <c r="S666" s="35">
        <f t="shared" si="194"/>
        <v>6.0183599999999997E-2</v>
      </c>
      <c r="T666" s="34"/>
      <c r="U666" s="41"/>
      <c r="V666" s="41"/>
      <c r="W666" s="7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1:42">
      <c r="A667" s="44" t="s">
        <v>1494</v>
      </c>
      <c r="B667" s="43" t="s">
        <v>1493</v>
      </c>
      <c r="C667" s="70"/>
      <c r="D667" s="41"/>
      <c r="E667" s="41">
        <f t="shared" si="208"/>
        <v>0.1073812374</v>
      </c>
      <c r="F667" s="41"/>
      <c r="G667" s="41"/>
      <c r="H667" s="41"/>
      <c r="I667" s="41">
        <v>8.5283237400000003E-2</v>
      </c>
      <c r="J667" s="41"/>
      <c r="K667" s="41">
        <v>2.2098E-2</v>
      </c>
      <c r="L667" s="41"/>
      <c r="M667" s="41"/>
      <c r="N667" s="41">
        <v>0.10501572960000001</v>
      </c>
      <c r="O667" s="41">
        <v>2.2098000000000007E-2</v>
      </c>
      <c r="P667" s="41"/>
      <c r="Q667" s="41"/>
      <c r="R667" s="35">
        <f t="shared" si="193"/>
        <v>-0.1073812374</v>
      </c>
      <c r="S667" s="35">
        <f t="shared" si="194"/>
        <v>0.1073812374</v>
      </c>
      <c r="T667" s="34"/>
      <c r="U667" s="41"/>
      <c r="V667" s="41"/>
      <c r="W667" s="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1:42" ht="31.2">
      <c r="A668" s="44" t="s">
        <v>1492</v>
      </c>
      <c r="B668" s="43" t="s">
        <v>1491</v>
      </c>
      <c r="C668" s="70"/>
      <c r="D668" s="41"/>
      <c r="E668" s="41">
        <f t="shared" si="208"/>
        <v>3.6999962000000002E-3</v>
      </c>
      <c r="F668" s="41"/>
      <c r="G668" s="41"/>
      <c r="H668" s="41"/>
      <c r="I668" s="41">
        <v>3.6999962000000002E-3</v>
      </c>
      <c r="J668" s="41"/>
      <c r="K668" s="41"/>
      <c r="L668" s="41"/>
      <c r="M668" s="41"/>
      <c r="N668" s="41">
        <v>3.6999962000000002E-3</v>
      </c>
      <c r="O668" s="41"/>
      <c r="P668" s="41"/>
      <c r="Q668" s="41"/>
      <c r="R668" s="35">
        <f t="shared" si="193"/>
        <v>-3.6999962000000002E-3</v>
      </c>
      <c r="S668" s="35">
        <f t="shared" si="194"/>
        <v>3.6999962000000002E-3</v>
      </c>
      <c r="T668" s="34"/>
      <c r="U668" s="41"/>
      <c r="V668" s="41"/>
      <c r="W668" s="7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1:42" ht="31.2">
      <c r="A669" s="44" t="s">
        <v>1490</v>
      </c>
      <c r="B669" s="43" t="s">
        <v>1489</v>
      </c>
      <c r="C669" s="70"/>
      <c r="D669" s="41"/>
      <c r="E669" s="41">
        <f t="shared" si="208"/>
        <v>3.6999962000000002E-3</v>
      </c>
      <c r="F669" s="41"/>
      <c r="G669" s="41"/>
      <c r="H669" s="41"/>
      <c r="I669" s="41">
        <v>3.6999962000000002E-3</v>
      </c>
      <c r="J669" s="41"/>
      <c r="K669" s="41"/>
      <c r="L669" s="41"/>
      <c r="M669" s="41"/>
      <c r="N669" s="41">
        <v>3.6999962000000002E-3</v>
      </c>
      <c r="O669" s="41"/>
      <c r="P669" s="41"/>
      <c r="Q669" s="41"/>
      <c r="R669" s="35">
        <f t="shared" si="193"/>
        <v>-3.6999962000000002E-3</v>
      </c>
      <c r="S669" s="35">
        <f t="shared" si="194"/>
        <v>3.6999962000000002E-3</v>
      </c>
      <c r="T669" s="34"/>
      <c r="U669" s="41"/>
      <c r="V669" s="41"/>
      <c r="W669" s="7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1:42" ht="31.2">
      <c r="A670" s="44" t="s">
        <v>1488</v>
      </c>
      <c r="B670" s="43" t="s">
        <v>1487</v>
      </c>
      <c r="C670" s="70"/>
      <c r="D670" s="41"/>
      <c r="E670" s="41">
        <f t="shared" si="208"/>
        <v>3.6999962000000002E-3</v>
      </c>
      <c r="F670" s="41"/>
      <c r="G670" s="41"/>
      <c r="H670" s="41"/>
      <c r="I670" s="41">
        <v>3.6999962000000002E-3</v>
      </c>
      <c r="J670" s="41"/>
      <c r="K670" s="41"/>
      <c r="L670" s="41"/>
      <c r="M670" s="41"/>
      <c r="N670" s="41">
        <v>3.6999962000000002E-3</v>
      </c>
      <c r="O670" s="41"/>
      <c r="P670" s="41"/>
      <c r="Q670" s="41"/>
      <c r="R670" s="35">
        <f t="shared" si="193"/>
        <v>-3.6999962000000002E-3</v>
      </c>
      <c r="S670" s="35">
        <f t="shared" si="194"/>
        <v>3.6999962000000002E-3</v>
      </c>
      <c r="T670" s="34"/>
      <c r="U670" s="41"/>
      <c r="V670" s="41"/>
      <c r="W670" s="7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1:42" ht="31.2">
      <c r="A671" s="44" t="s">
        <v>1486</v>
      </c>
      <c r="B671" s="43" t="s">
        <v>1485</v>
      </c>
      <c r="C671" s="70"/>
      <c r="D671" s="41"/>
      <c r="E671" s="41">
        <f t="shared" si="208"/>
        <v>6.7000000000000002E-3</v>
      </c>
      <c r="F671" s="41"/>
      <c r="G671" s="41"/>
      <c r="H671" s="41"/>
      <c r="I671" s="41">
        <v>6.7000000000000002E-3</v>
      </c>
      <c r="J671" s="41"/>
      <c r="K671" s="41"/>
      <c r="L671" s="41"/>
      <c r="M671" s="41"/>
      <c r="N671" s="41">
        <v>6.7000000000000002E-3</v>
      </c>
      <c r="O671" s="41"/>
      <c r="P671" s="41"/>
      <c r="Q671" s="41"/>
      <c r="R671" s="35">
        <f t="shared" ref="R671:R734" si="209">D671-E671</f>
        <v>-6.7000000000000002E-3</v>
      </c>
      <c r="S671" s="35">
        <f t="shared" ref="S671:S734" si="210">E671-F671-H671-J671</f>
        <v>6.7000000000000002E-3</v>
      </c>
      <c r="T671" s="34"/>
      <c r="U671" s="41"/>
      <c r="V671" s="41"/>
      <c r="W671" s="7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1:42" ht="31.2">
      <c r="A672" s="44" t="s">
        <v>1484</v>
      </c>
      <c r="B672" s="43" t="s">
        <v>1483</v>
      </c>
      <c r="C672" s="70"/>
      <c r="D672" s="41"/>
      <c r="E672" s="41">
        <f t="shared" si="208"/>
        <v>3.6999962000000002E-3</v>
      </c>
      <c r="F672" s="41"/>
      <c r="G672" s="41"/>
      <c r="H672" s="41"/>
      <c r="I672" s="41">
        <v>3.6999962000000002E-3</v>
      </c>
      <c r="J672" s="41"/>
      <c r="K672" s="41"/>
      <c r="L672" s="41"/>
      <c r="M672" s="41"/>
      <c r="N672" s="41">
        <v>3.6999962000000002E-3</v>
      </c>
      <c r="O672" s="41"/>
      <c r="P672" s="41"/>
      <c r="Q672" s="41"/>
      <c r="R672" s="35">
        <f t="shared" si="209"/>
        <v>-3.6999962000000002E-3</v>
      </c>
      <c r="S672" s="35">
        <f t="shared" si="210"/>
        <v>3.6999962000000002E-3</v>
      </c>
      <c r="T672" s="34"/>
      <c r="U672" s="41"/>
      <c r="V672" s="41"/>
      <c r="W672" s="7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1:42" ht="46.8">
      <c r="A673" s="44" t="s">
        <v>1482</v>
      </c>
      <c r="B673" s="43" t="s">
        <v>1481</v>
      </c>
      <c r="C673" s="70"/>
      <c r="D673" s="41"/>
      <c r="E673" s="41">
        <f t="shared" si="208"/>
        <v>1.3639999999999999E-2</v>
      </c>
      <c r="F673" s="41"/>
      <c r="G673" s="41"/>
      <c r="H673" s="41"/>
      <c r="I673" s="41"/>
      <c r="J673" s="41"/>
      <c r="K673" s="41">
        <v>1.3639999999999999E-2</v>
      </c>
      <c r="L673" s="41"/>
      <c r="M673" s="41"/>
      <c r="N673" s="41">
        <v>1.3639999999999999E-2</v>
      </c>
      <c r="O673" s="41">
        <v>1.3639999999999999E-2</v>
      </c>
      <c r="P673" s="41"/>
      <c r="Q673" s="41"/>
      <c r="R673" s="35">
        <f t="shared" si="209"/>
        <v>-1.3639999999999999E-2</v>
      </c>
      <c r="S673" s="35">
        <f t="shared" si="210"/>
        <v>1.3639999999999999E-2</v>
      </c>
      <c r="T673" s="34"/>
      <c r="U673" s="41"/>
      <c r="V673" s="41"/>
      <c r="W673" s="7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1:42" ht="31.2">
      <c r="A674" s="44" t="s">
        <v>1480</v>
      </c>
      <c r="B674" s="43" t="s">
        <v>1479</v>
      </c>
      <c r="C674" s="70"/>
      <c r="D674" s="41"/>
      <c r="E674" s="41">
        <f t="shared" si="208"/>
        <v>4.6990000000000001E-3</v>
      </c>
      <c r="F674" s="41"/>
      <c r="G674" s="41"/>
      <c r="H674" s="41"/>
      <c r="I674" s="41"/>
      <c r="J674" s="41"/>
      <c r="K674" s="41">
        <v>4.6990000000000001E-3</v>
      </c>
      <c r="L674" s="41"/>
      <c r="M674" s="41"/>
      <c r="N674" s="41">
        <v>4.6990000000000001E-3</v>
      </c>
      <c r="O674" s="41">
        <v>4.6990000000000001E-3</v>
      </c>
      <c r="P674" s="41"/>
      <c r="Q674" s="41"/>
      <c r="R674" s="35">
        <f t="shared" si="209"/>
        <v>-4.6990000000000001E-3</v>
      </c>
      <c r="S674" s="35">
        <f t="shared" si="210"/>
        <v>4.6990000000000001E-3</v>
      </c>
      <c r="T674" s="34"/>
      <c r="U674" s="41"/>
      <c r="V674" s="41"/>
      <c r="W674" s="7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1:42" ht="31.2">
      <c r="A675" s="44" t="s">
        <v>1478</v>
      </c>
      <c r="B675" s="43" t="s">
        <v>1477</v>
      </c>
      <c r="C675" s="70"/>
      <c r="D675" s="41"/>
      <c r="E675" s="41">
        <f t="shared" si="208"/>
        <v>4.6990000000000001E-3</v>
      </c>
      <c r="F675" s="41"/>
      <c r="G675" s="41"/>
      <c r="H675" s="41"/>
      <c r="I675" s="41"/>
      <c r="J675" s="41"/>
      <c r="K675" s="41">
        <v>4.6990000000000001E-3</v>
      </c>
      <c r="L675" s="41"/>
      <c r="M675" s="41"/>
      <c r="N675" s="41">
        <v>4.6990000000000001E-3</v>
      </c>
      <c r="O675" s="41">
        <v>4.6990000000000001E-3</v>
      </c>
      <c r="P675" s="41"/>
      <c r="Q675" s="41"/>
      <c r="R675" s="35">
        <f t="shared" si="209"/>
        <v>-4.6990000000000001E-3</v>
      </c>
      <c r="S675" s="35">
        <f t="shared" si="210"/>
        <v>4.6990000000000001E-3</v>
      </c>
      <c r="T675" s="34"/>
      <c r="U675" s="41"/>
      <c r="V675" s="41"/>
      <c r="W675" s="7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1:42" ht="31.2">
      <c r="A676" s="44" t="s">
        <v>1476</v>
      </c>
      <c r="B676" s="43" t="s">
        <v>1475</v>
      </c>
      <c r="C676" s="70"/>
      <c r="D676" s="41"/>
      <c r="E676" s="41">
        <f t="shared" si="208"/>
        <v>4.6990000000000001E-3</v>
      </c>
      <c r="F676" s="41"/>
      <c r="G676" s="41"/>
      <c r="H676" s="41"/>
      <c r="I676" s="41"/>
      <c r="J676" s="41"/>
      <c r="K676" s="41">
        <v>4.6990000000000001E-3</v>
      </c>
      <c r="L676" s="41"/>
      <c r="M676" s="41"/>
      <c r="N676" s="41">
        <v>4.6990000000000001E-3</v>
      </c>
      <c r="O676" s="41">
        <v>4.6990000000000001E-3</v>
      </c>
      <c r="P676" s="41"/>
      <c r="Q676" s="41"/>
      <c r="R676" s="35">
        <f t="shared" si="209"/>
        <v>-4.6990000000000001E-3</v>
      </c>
      <c r="S676" s="35">
        <f t="shared" si="210"/>
        <v>4.6990000000000001E-3</v>
      </c>
      <c r="T676" s="34"/>
      <c r="U676" s="41"/>
      <c r="V676" s="41"/>
      <c r="W676" s="7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1:42" ht="31.2">
      <c r="A677" s="44" t="s">
        <v>1474</v>
      </c>
      <c r="B677" s="43" t="s">
        <v>1473</v>
      </c>
      <c r="C677" s="70"/>
      <c r="D677" s="41"/>
      <c r="E677" s="41">
        <f t="shared" si="208"/>
        <v>5.9699999999999998E-4</v>
      </c>
      <c r="F677" s="41"/>
      <c r="G677" s="41"/>
      <c r="H677" s="41"/>
      <c r="I677" s="41"/>
      <c r="J677" s="41"/>
      <c r="K677" s="41">
        <v>5.9699999999999998E-4</v>
      </c>
      <c r="L677" s="41"/>
      <c r="M677" s="41"/>
      <c r="N677" s="41">
        <v>5.9699999999999998E-4</v>
      </c>
      <c r="O677" s="41">
        <v>5.9699999999999998E-4</v>
      </c>
      <c r="P677" s="41"/>
      <c r="Q677" s="41"/>
      <c r="R677" s="35">
        <f t="shared" si="209"/>
        <v>-5.9699999999999998E-4</v>
      </c>
      <c r="S677" s="35">
        <f t="shared" si="210"/>
        <v>5.9699999999999998E-4</v>
      </c>
      <c r="T677" s="34"/>
      <c r="U677" s="41"/>
      <c r="V677" s="41"/>
      <c r="W677" s="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1:42" ht="31.2">
      <c r="A678" s="44" t="s">
        <v>1472</v>
      </c>
      <c r="B678" s="43" t="s">
        <v>1471</v>
      </c>
      <c r="C678" s="70"/>
      <c r="D678" s="41"/>
      <c r="E678" s="41">
        <f t="shared" si="208"/>
        <v>5.5203861399999998E-2</v>
      </c>
      <c r="F678" s="41"/>
      <c r="G678" s="41"/>
      <c r="H678" s="41"/>
      <c r="I678" s="41"/>
      <c r="J678" s="41"/>
      <c r="K678" s="41">
        <v>5.5203861399999998E-2</v>
      </c>
      <c r="L678" s="41"/>
      <c r="M678" s="41"/>
      <c r="N678" s="41">
        <v>4.9314134600000004E-2</v>
      </c>
      <c r="O678" s="41">
        <v>4.9314134600000004E-2</v>
      </c>
      <c r="P678" s="41"/>
      <c r="Q678" s="41"/>
      <c r="R678" s="35">
        <f t="shared" si="209"/>
        <v>-5.5203861399999998E-2</v>
      </c>
      <c r="S678" s="35">
        <f t="shared" si="210"/>
        <v>5.5203861399999998E-2</v>
      </c>
      <c r="T678" s="34"/>
      <c r="U678" s="41"/>
      <c r="V678" s="41"/>
      <c r="W678" s="7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1:42" ht="31.2">
      <c r="A679" s="44" t="s">
        <v>1470</v>
      </c>
      <c r="B679" s="43" t="s">
        <v>1469</v>
      </c>
      <c r="C679" s="70"/>
      <c r="D679" s="41"/>
      <c r="E679" s="41">
        <f t="shared" si="208"/>
        <v>2.1696008000000003E-2</v>
      </c>
      <c r="F679" s="41"/>
      <c r="G679" s="41"/>
      <c r="H679" s="41"/>
      <c r="I679" s="41"/>
      <c r="J679" s="41"/>
      <c r="K679" s="41">
        <v>2.1696008000000003E-2</v>
      </c>
      <c r="L679" s="41"/>
      <c r="M679" s="41"/>
      <c r="N679" s="41">
        <v>2.1696008000000003E-2</v>
      </c>
      <c r="O679" s="41">
        <v>2.1696008000000003E-2</v>
      </c>
      <c r="P679" s="41"/>
      <c r="Q679" s="41"/>
      <c r="R679" s="35">
        <f t="shared" si="209"/>
        <v>-2.1696008000000003E-2</v>
      </c>
      <c r="S679" s="35">
        <f t="shared" si="210"/>
        <v>2.1696008000000003E-2</v>
      </c>
      <c r="T679" s="34"/>
      <c r="U679" s="41"/>
      <c r="V679" s="41"/>
      <c r="W679" s="7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1:42" ht="46.8">
      <c r="A680" s="44" t="s">
        <v>1468</v>
      </c>
      <c r="B680" s="43" t="s">
        <v>1467</v>
      </c>
      <c r="C680" s="70"/>
      <c r="D680" s="41"/>
      <c r="E680" s="41">
        <f t="shared" si="208"/>
        <v>8.0702570000000001E-2</v>
      </c>
      <c r="F680" s="41"/>
      <c r="G680" s="41"/>
      <c r="H680" s="41"/>
      <c r="I680" s="41"/>
      <c r="J680" s="41"/>
      <c r="K680" s="41">
        <v>8.0702570000000001E-2</v>
      </c>
      <c r="L680" s="41"/>
      <c r="M680" s="41"/>
      <c r="N680" s="41">
        <v>7.7162056399999998E-2</v>
      </c>
      <c r="O680" s="41">
        <v>7.7162056399999998E-2</v>
      </c>
      <c r="P680" s="41"/>
      <c r="Q680" s="41"/>
      <c r="R680" s="35">
        <f t="shared" si="209"/>
        <v>-8.0702570000000001E-2</v>
      </c>
      <c r="S680" s="35">
        <f t="shared" si="210"/>
        <v>8.0702570000000001E-2</v>
      </c>
      <c r="T680" s="34"/>
      <c r="U680" s="41"/>
      <c r="V680" s="41"/>
      <c r="W680" s="7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1:42" ht="31.2">
      <c r="A681" s="44" t="s">
        <v>1466</v>
      </c>
      <c r="B681" s="43" t="s">
        <v>1465</v>
      </c>
      <c r="C681" s="70"/>
      <c r="D681" s="41"/>
      <c r="E681" s="41">
        <f t="shared" si="208"/>
        <v>5.9699999999999998E-4</v>
      </c>
      <c r="F681" s="41"/>
      <c r="G681" s="41"/>
      <c r="H681" s="41"/>
      <c r="I681" s="41"/>
      <c r="J681" s="41"/>
      <c r="K681" s="41">
        <v>5.9699999999999998E-4</v>
      </c>
      <c r="L681" s="41"/>
      <c r="M681" s="41"/>
      <c r="N681" s="41">
        <v>5.9699999999999998E-4</v>
      </c>
      <c r="O681" s="41">
        <v>5.9699999999999998E-4</v>
      </c>
      <c r="P681" s="41"/>
      <c r="Q681" s="41"/>
      <c r="R681" s="35">
        <f t="shared" si="209"/>
        <v>-5.9699999999999998E-4</v>
      </c>
      <c r="S681" s="35">
        <f t="shared" si="210"/>
        <v>5.9699999999999998E-4</v>
      </c>
      <c r="T681" s="34"/>
      <c r="U681" s="41"/>
      <c r="V681" s="41"/>
      <c r="W681" s="7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1:42" s="208" customFormat="1" ht="27.75" customHeight="1">
      <c r="A682" s="209" t="s">
        <v>489</v>
      </c>
      <c r="B682" s="197" t="s">
        <v>1464</v>
      </c>
      <c r="C682" s="198"/>
      <c r="D682" s="199"/>
      <c r="E682" s="214"/>
      <c r="F682" s="199"/>
      <c r="G682" s="199"/>
      <c r="H682" s="199"/>
      <c r="I682" s="199"/>
      <c r="J682" s="199"/>
      <c r="K682" s="199"/>
      <c r="L682" s="199"/>
      <c r="M682" s="199"/>
      <c r="N682" s="199"/>
      <c r="O682" s="203"/>
      <c r="P682" s="215"/>
      <c r="Q682" s="215"/>
      <c r="R682" s="205">
        <f t="shared" si="209"/>
        <v>0</v>
      </c>
      <c r="S682" s="205">
        <f t="shared" si="210"/>
        <v>0</v>
      </c>
      <c r="T682" s="206"/>
      <c r="U682" s="215"/>
      <c r="V682" s="215"/>
      <c r="W682" s="216"/>
    </row>
    <row r="683" spans="1:42" ht="46.8">
      <c r="A683" s="44" t="s">
        <v>1463</v>
      </c>
      <c r="B683" s="43" t="s">
        <v>1462</v>
      </c>
      <c r="C683" s="39"/>
      <c r="D683" s="42">
        <v>1.1255265319199999</v>
      </c>
      <c r="E683" s="41">
        <f t="shared" ref="E683:E696" si="211">G683+I683+K683+M683</f>
        <v>0</v>
      </c>
      <c r="F683" s="70"/>
      <c r="G683" s="37"/>
      <c r="H683" s="38">
        <v>0.37517551063999993</v>
      </c>
      <c r="I683" s="37"/>
      <c r="J683" s="38">
        <v>0.37517551063999993</v>
      </c>
      <c r="K683" s="37"/>
      <c r="L683" s="38">
        <f t="shared" ref="L683:L693" si="212">D683-H683-J683-F683</f>
        <v>0.37517551064000004</v>
      </c>
      <c r="M683" s="70"/>
      <c r="N683" s="37">
        <f t="shared" ref="N683:N695" si="213">E683</f>
        <v>0</v>
      </c>
      <c r="O683" s="37">
        <f t="shared" ref="O683:O695" si="214">I683</f>
        <v>0</v>
      </c>
      <c r="P683" s="70"/>
      <c r="Q683" s="70"/>
      <c r="R683" s="35">
        <f t="shared" si="209"/>
        <v>1.1255265319199999</v>
      </c>
      <c r="S683" s="35">
        <f t="shared" si="210"/>
        <v>-0.75035102127999986</v>
      </c>
      <c r="T683" s="34">
        <f>E683/(F683+H683+J683)-100%</f>
        <v>-1</v>
      </c>
      <c r="U683" s="70"/>
      <c r="V683" s="70"/>
      <c r="W683" s="7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1:42" ht="46.8">
      <c r="A684" s="44" t="s">
        <v>1461</v>
      </c>
      <c r="B684" s="62" t="s">
        <v>1460</v>
      </c>
      <c r="C684" s="39"/>
      <c r="D684" s="70"/>
      <c r="E684" s="41">
        <f t="shared" si="211"/>
        <v>3.9071000000000002E-2</v>
      </c>
      <c r="F684" s="70"/>
      <c r="G684" s="37">
        <f>0.034533-I684</f>
        <v>1.5173000000000002E-2</v>
      </c>
      <c r="H684" s="38">
        <v>0</v>
      </c>
      <c r="I684" s="37">
        <v>1.9359999999999999E-2</v>
      </c>
      <c r="J684" s="70"/>
      <c r="K684" s="37">
        <v>4.5380000000000004E-3</v>
      </c>
      <c r="L684" s="38">
        <f t="shared" si="212"/>
        <v>0</v>
      </c>
      <c r="M684" s="70"/>
      <c r="N684" s="37">
        <f t="shared" si="213"/>
        <v>3.9071000000000002E-2</v>
      </c>
      <c r="O684" s="37">
        <f t="shared" si="214"/>
        <v>1.9359999999999999E-2</v>
      </c>
      <c r="P684" s="70"/>
      <c r="Q684" s="70"/>
      <c r="R684" s="35">
        <f t="shared" si="209"/>
        <v>-3.9071000000000002E-2</v>
      </c>
      <c r="S684" s="35">
        <f t="shared" si="210"/>
        <v>3.9071000000000002E-2</v>
      </c>
      <c r="T684" s="34"/>
      <c r="U684" s="70"/>
      <c r="V684" s="70"/>
      <c r="W684" s="7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1:42" ht="62.4">
      <c r="A685" s="44" t="s">
        <v>1459</v>
      </c>
      <c r="B685" s="79" t="s">
        <v>1458</v>
      </c>
      <c r="C685" s="39"/>
      <c r="D685" s="70"/>
      <c r="E685" s="41">
        <f t="shared" si="211"/>
        <v>5.5692099999999998E-3</v>
      </c>
      <c r="F685" s="70"/>
      <c r="G685" s="37">
        <v>4.6699999999999997E-3</v>
      </c>
      <c r="H685" s="38">
        <v>0</v>
      </c>
      <c r="I685" s="37">
        <v>8.9921E-4</v>
      </c>
      <c r="J685" s="70"/>
      <c r="K685" s="37"/>
      <c r="L685" s="38">
        <f t="shared" si="212"/>
        <v>0</v>
      </c>
      <c r="M685" s="70"/>
      <c r="N685" s="37">
        <f t="shared" si="213"/>
        <v>5.5692099999999998E-3</v>
      </c>
      <c r="O685" s="37">
        <f t="shared" si="214"/>
        <v>8.9921E-4</v>
      </c>
      <c r="P685" s="70"/>
      <c r="Q685" s="70"/>
      <c r="R685" s="35">
        <f t="shared" si="209"/>
        <v>-5.5692099999999998E-3</v>
      </c>
      <c r="S685" s="35">
        <f t="shared" si="210"/>
        <v>5.5692099999999998E-3</v>
      </c>
      <c r="T685" s="34"/>
      <c r="U685" s="70"/>
      <c r="V685" s="70"/>
      <c r="W685" s="7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1:42" ht="62.4">
      <c r="A686" s="44" t="s">
        <v>1457</v>
      </c>
      <c r="B686" s="79" t="s">
        <v>1456</v>
      </c>
      <c r="C686" s="39"/>
      <c r="D686" s="70"/>
      <c r="E686" s="41">
        <f t="shared" si="211"/>
        <v>2.6550999999999998E-2</v>
      </c>
      <c r="F686" s="70"/>
      <c r="G686" s="37">
        <v>3.9300000000000003E-3</v>
      </c>
      <c r="H686" s="38">
        <v>0</v>
      </c>
      <c r="I686" s="37">
        <v>2.2620999999999999E-2</v>
      </c>
      <c r="J686" s="70"/>
      <c r="K686" s="37"/>
      <c r="L686" s="38">
        <f t="shared" si="212"/>
        <v>0</v>
      </c>
      <c r="M686" s="70"/>
      <c r="N686" s="37">
        <f t="shared" si="213"/>
        <v>2.6550999999999998E-2</v>
      </c>
      <c r="O686" s="37">
        <f t="shared" si="214"/>
        <v>2.2620999999999999E-2</v>
      </c>
      <c r="P686" s="70"/>
      <c r="Q686" s="70"/>
      <c r="R686" s="35">
        <f t="shared" si="209"/>
        <v>-2.6550999999999998E-2</v>
      </c>
      <c r="S686" s="35">
        <f t="shared" si="210"/>
        <v>2.6550999999999998E-2</v>
      </c>
      <c r="T686" s="34"/>
      <c r="U686" s="70"/>
      <c r="V686" s="70"/>
      <c r="W686" s="7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1:42" ht="46.8">
      <c r="A687" s="44" t="s">
        <v>1455</v>
      </c>
      <c r="B687" s="79" t="s">
        <v>1454</v>
      </c>
      <c r="C687" s="39"/>
      <c r="D687" s="70"/>
      <c r="E687" s="41">
        <f t="shared" si="211"/>
        <v>1.8270000000000002E-2</v>
      </c>
      <c r="F687" s="70"/>
      <c r="G687" s="37">
        <v>4.0300000000000006E-3</v>
      </c>
      <c r="H687" s="38">
        <v>0</v>
      </c>
      <c r="I687" s="37">
        <v>1.4239999999999999E-2</v>
      </c>
      <c r="J687" s="70"/>
      <c r="K687" s="37"/>
      <c r="L687" s="38">
        <f t="shared" si="212"/>
        <v>0</v>
      </c>
      <c r="M687" s="70"/>
      <c r="N687" s="37">
        <f t="shared" si="213"/>
        <v>1.8270000000000002E-2</v>
      </c>
      <c r="O687" s="37">
        <f t="shared" si="214"/>
        <v>1.4239999999999999E-2</v>
      </c>
      <c r="P687" s="70"/>
      <c r="Q687" s="70"/>
      <c r="R687" s="35">
        <f t="shared" si="209"/>
        <v>-1.8270000000000002E-2</v>
      </c>
      <c r="S687" s="35">
        <f t="shared" si="210"/>
        <v>1.8270000000000002E-2</v>
      </c>
      <c r="T687" s="34"/>
      <c r="U687" s="70"/>
      <c r="V687" s="70"/>
      <c r="W687" s="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1:42" ht="31.2">
      <c r="A688" s="44" t="s">
        <v>1453</v>
      </c>
      <c r="B688" s="79" t="s">
        <v>1452</v>
      </c>
      <c r="C688" s="39"/>
      <c r="D688" s="70"/>
      <c r="E688" s="41">
        <f t="shared" si="211"/>
        <v>6.5801930000000008E-2</v>
      </c>
      <c r="F688" s="70"/>
      <c r="G688" s="37">
        <v>5.6600000000000001E-3</v>
      </c>
      <c r="H688" s="38">
        <v>0</v>
      </c>
      <c r="I688" s="37">
        <v>6.0141930000000003E-2</v>
      </c>
      <c r="J688" s="70"/>
      <c r="K688" s="37"/>
      <c r="L688" s="38">
        <f t="shared" si="212"/>
        <v>0</v>
      </c>
      <c r="M688" s="70"/>
      <c r="N688" s="37">
        <f t="shared" si="213"/>
        <v>6.5801930000000008E-2</v>
      </c>
      <c r="O688" s="37">
        <f t="shared" si="214"/>
        <v>6.0141930000000003E-2</v>
      </c>
      <c r="P688" s="70"/>
      <c r="Q688" s="70"/>
      <c r="R688" s="35">
        <f t="shared" si="209"/>
        <v>-6.5801930000000008E-2</v>
      </c>
      <c r="S688" s="35">
        <f t="shared" si="210"/>
        <v>6.5801930000000008E-2</v>
      </c>
      <c r="T688" s="34"/>
      <c r="U688" s="70"/>
      <c r="V688" s="70"/>
      <c r="W688" s="7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1:42" ht="31.2">
      <c r="A689" s="44" t="s">
        <v>1451</v>
      </c>
      <c r="B689" s="79" t="s">
        <v>1450</v>
      </c>
      <c r="C689" s="39"/>
      <c r="D689" s="70"/>
      <c r="E689" s="41">
        <f t="shared" si="211"/>
        <v>8.2209439999999995E-2</v>
      </c>
      <c r="F689" s="70"/>
      <c r="G689" s="37">
        <f>0.0622759-I689</f>
        <v>5.6659000000000015E-3</v>
      </c>
      <c r="H689" s="38">
        <v>0</v>
      </c>
      <c r="I689" s="37">
        <v>5.6610000000000001E-2</v>
      </c>
      <c r="J689" s="70"/>
      <c r="K689" s="37">
        <v>1.993354E-2</v>
      </c>
      <c r="L689" s="38">
        <f t="shared" si="212"/>
        <v>0</v>
      </c>
      <c r="M689" s="70"/>
      <c r="N689" s="37">
        <f t="shared" si="213"/>
        <v>8.2209439999999995E-2</v>
      </c>
      <c r="O689" s="37">
        <f t="shared" si="214"/>
        <v>5.6610000000000001E-2</v>
      </c>
      <c r="P689" s="70"/>
      <c r="Q689" s="70"/>
      <c r="R689" s="35">
        <f t="shared" si="209"/>
        <v>-8.2209439999999995E-2</v>
      </c>
      <c r="S689" s="35">
        <f t="shared" si="210"/>
        <v>8.2209439999999995E-2</v>
      </c>
      <c r="T689" s="34"/>
      <c r="U689" s="70"/>
      <c r="V689" s="70"/>
      <c r="W689" s="7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1:42" ht="46.8">
      <c r="A690" s="44" t="s">
        <v>1449</v>
      </c>
      <c r="B690" s="79" t="s">
        <v>1448</v>
      </c>
      <c r="C690" s="39"/>
      <c r="D690" s="70"/>
      <c r="E690" s="41">
        <f t="shared" si="211"/>
        <v>1.5890000000000001E-2</v>
      </c>
      <c r="F690" s="70"/>
      <c r="G690" s="37">
        <v>4.0300000000000006E-3</v>
      </c>
      <c r="H690" s="38">
        <v>0</v>
      </c>
      <c r="I690" s="37">
        <v>1.1860000000000001E-2</v>
      </c>
      <c r="J690" s="70"/>
      <c r="K690" s="37"/>
      <c r="L690" s="38">
        <f t="shared" si="212"/>
        <v>0</v>
      </c>
      <c r="M690" s="70"/>
      <c r="N690" s="37">
        <f t="shared" si="213"/>
        <v>1.5890000000000001E-2</v>
      </c>
      <c r="O690" s="37">
        <f t="shared" si="214"/>
        <v>1.1860000000000001E-2</v>
      </c>
      <c r="P690" s="70"/>
      <c r="Q690" s="70"/>
      <c r="R690" s="35">
        <f t="shared" si="209"/>
        <v>-1.5890000000000001E-2</v>
      </c>
      <c r="S690" s="35">
        <f t="shared" si="210"/>
        <v>1.5890000000000001E-2</v>
      </c>
      <c r="T690" s="34"/>
      <c r="U690" s="70"/>
      <c r="V690" s="70"/>
      <c r="W690" s="7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1:42" ht="46.8">
      <c r="A691" s="44" t="s">
        <v>1447</v>
      </c>
      <c r="B691" s="79" t="s">
        <v>1446</v>
      </c>
      <c r="C691" s="39"/>
      <c r="D691" s="70"/>
      <c r="E691" s="41">
        <f t="shared" si="211"/>
        <v>1.482E-2</v>
      </c>
      <c r="F691" s="70"/>
      <c r="G691" s="37">
        <v>4.0300000000000006E-3</v>
      </c>
      <c r="H691" s="38">
        <v>0</v>
      </c>
      <c r="I691" s="37">
        <v>1.0789999999999999E-2</v>
      </c>
      <c r="J691" s="70"/>
      <c r="K691" s="37"/>
      <c r="L691" s="38">
        <f t="shared" si="212"/>
        <v>0</v>
      </c>
      <c r="M691" s="70"/>
      <c r="N691" s="37">
        <f t="shared" si="213"/>
        <v>1.482E-2</v>
      </c>
      <c r="O691" s="37">
        <f t="shared" si="214"/>
        <v>1.0789999999999999E-2</v>
      </c>
      <c r="P691" s="70"/>
      <c r="Q691" s="70"/>
      <c r="R691" s="35">
        <f t="shared" si="209"/>
        <v>-1.482E-2</v>
      </c>
      <c r="S691" s="35">
        <f t="shared" si="210"/>
        <v>1.482E-2</v>
      </c>
      <c r="T691" s="34"/>
      <c r="U691" s="70"/>
      <c r="V691" s="70"/>
      <c r="W691" s="7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1:42" ht="62.4">
      <c r="A692" s="44" t="s">
        <v>1445</v>
      </c>
      <c r="B692" s="79" t="s">
        <v>1444</v>
      </c>
      <c r="C692" s="39"/>
      <c r="D692" s="70"/>
      <c r="E692" s="41">
        <f t="shared" si="211"/>
        <v>1.7297969999999999E-2</v>
      </c>
      <c r="F692" s="70"/>
      <c r="G692" s="37">
        <f>0.01729797-I692</f>
        <v>4.3179699999999991E-3</v>
      </c>
      <c r="H692" s="38">
        <v>0</v>
      </c>
      <c r="I692" s="37">
        <v>1.298E-2</v>
      </c>
      <c r="J692" s="70"/>
      <c r="K692" s="37"/>
      <c r="L692" s="38">
        <f t="shared" si="212"/>
        <v>0</v>
      </c>
      <c r="M692" s="70"/>
      <c r="N692" s="37">
        <f t="shared" si="213"/>
        <v>1.7297969999999999E-2</v>
      </c>
      <c r="O692" s="37">
        <f t="shared" si="214"/>
        <v>1.298E-2</v>
      </c>
      <c r="P692" s="70"/>
      <c r="Q692" s="70"/>
      <c r="R692" s="35">
        <f t="shared" si="209"/>
        <v>-1.7297969999999999E-2</v>
      </c>
      <c r="S692" s="35">
        <f t="shared" si="210"/>
        <v>1.7297969999999999E-2</v>
      </c>
      <c r="T692" s="34"/>
      <c r="U692" s="70"/>
      <c r="V692" s="70"/>
      <c r="W692" s="7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1:42" ht="46.8">
      <c r="A693" s="44" t="s">
        <v>1443</v>
      </c>
      <c r="B693" s="79" t="s">
        <v>1442</v>
      </c>
      <c r="C693" s="39"/>
      <c r="D693" s="70"/>
      <c r="E693" s="41">
        <f t="shared" si="211"/>
        <v>4.2699999999999995E-3</v>
      </c>
      <c r="F693" s="70"/>
      <c r="G693" s="37">
        <v>4.2699999999999995E-3</v>
      </c>
      <c r="H693" s="38">
        <v>0</v>
      </c>
      <c r="I693" s="37"/>
      <c r="J693" s="37">
        <v>0</v>
      </c>
      <c r="K693" s="37"/>
      <c r="L693" s="38">
        <f t="shared" si="212"/>
        <v>0</v>
      </c>
      <c r="M693" s="70"/>
      <c r="N693" s="37">
        <f t="shared" si="213"/>
        <v>4.2699999999999995E-3</v>
      </c>
      <c r="O693" s="37">
        <f t="shared" si="214"/>
        <v>0</v>
      </c>
      <c r="P693" s="70"/>
      <c r="Q693" s="70"/>
      <c r="R693" s="35">
        <f t="shared" si="209"/>
        <v>-4.2699999999999995E-3</v>
      </c>
      <c r="S693" s="35">
        <f t="shared" si="210"/>
        <v>4.2699999999999995E-3</v>
      </c>
      <c r="T693" s="34"/>
      <c r="U693" s="70"/>
      <c r="V693" s="70"/>
      <c r="W693" s="7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1:42" ht="28.8">
      <c r="A694" s="44" t="s">
        <v>1441</v>
      </c>
      <c r="B694" s="55" t="s">
        <v>1440</v>
      </c>
      <c r="C694" s="50"/>
      <c r="D694" s="48"/>
      <c r="E694" s="41">
        <f t="shared" si="211"/>
        <v>2.436E-2</v>
      </c>
      <c r="F694" s="70"/>
      <c r="G694" s="37"/>
      <c r="H694" s="38"/>
      <c r="I694" s="37">
        <v>2.436E-2</v>
      </c>
      <c r="J694" s="37"/>
      <c r="K694" s="37"/>
      <c r="L694" s="38"/>
      <c r="M694" s="70"/>
      <c r="N694" s="37">
        <f t="shared" si="213"/>
        <v>2.436E-2</v>
      </c>
      <c r="O694" s="37">
        <f t="shared" si="214"/>
        <v>2.436E-2</v>
      </c>
      <c r="P694" s="70"/>
      <c r="Q694" s="70"/>
      <c r="R694" s="35">
        <f t="shared" si="209"/>
        <v>-2.436E-2</v>
      </c>
      <c r="S694" s="35">
        <f t="shared" si="210"/>
        <v>2.436E-2</v>
      </c>
      <c r="T694" s="34"/>
      <c r="U694" s="70"/>
      <c r="V694" s="70"/>
      <c r="W694" s="7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1:42" ht="43.2">
      <c r="A695" s="44" t="s">
        <v>1439</v>
      </c>
      <c r="B695" s="55" t="s">
        <v>1438</v>
      </c>
      <c r="C695" s="50"/>
      <c r="D695" s="48"/>
      <c r="E695" s="41">
        <f t="shared" si="211"/>
        <v>4.165E-2</v>
      </c>
      <c r="F695" s="70"/>
      <c r="G695" s="37"/>
      <c r="H695" s="38"/>
      <c r="I695" s="37">
        <v>4.165E-2</v>
      </c>
      <c r="J695" s="37"/>
      <c r="K695" s="37"/>
      <c r="L695" s="38"/>
      <c r="M695" s="70"/>
      <c r="N695" s="37">
        <f t="shared" si="213"/>
        <v>4.165E-2</v>
      </c>
      <c r="O695" s="37">
        <f t="shared" si="214"/>
        <v>4.165E-2</v>
      </c>
      <c r="P695" s="70"/>
      <c r="Q695" s="70"/>
      <c r="R695" s="35">
        <f t="shared" si="209"/>
        <v>-4.165E-2</v>
      </c>
      <c r="S695" s="35">
        <f t="shared" si="210"/>
        <v>4.165E-2</v>
      </c>
      <c r="T695" s="34"/>
      <c r="U695" s="70"/>
      <c r="V695" s="70"/>
      <c r="W695" s="7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1:42" ht="62.4">
      <c r="A696" s="44" t="s">
        <v>1437</v>
      </c>
      <c r="B696" s="47" t="s">
        <v>1436</v>
      </c>
      <c r="C696" s="50"/>
      <c r="D696" s="48"/>
      <c r="E696" s="41">
        <f t="shared" si="211"/>
        <v>4.4060000000000002E-2</v>
      </c>
      <c r="F696" s="70"/>
      <c r="G696" s="37"/>
      <c r="H696" s="38"/>
      <c r="I696" s="37"/>
      <c r="J696" s="37"/>
      <c r="K696" s="37">
        <v>4.4060000000000002E-2</v>
      </c>
      <c r="L696" s="38"/>
      <c r="M696" s="70"/>
      <c r="N696" s="37"/>
      <c r="O696" s="37"/>
      <c r="P696" s="70"/>
      <c r="Q696" s="70"/>
      <c r="R696" s="35">
        <f t="shared" si="209"/>
        <v>-4.4060000000000002E-2</v>
      </c>
      <c r="S696" s="35">
        <f t="shared" si="210"/>
        <v>4.4060000000000002E-2</v>
      </c>
      <c r="T696" s="34"/>
      <c r="U696" s="70"/>
      <c r="V696" s="70"/>
      <c r="W696" s="7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1:42" s="208" customFormat="1">
      <c r="A697" s="209" t="s">
        <v>491</v>
      </c>
      <c r="B697" s="197" t="s">
        <v>1435</v>
      </c>
      <c r="C697" s="198"/>
      <c r="D697" s="199"/>
      <c r="E697" s="217"/>
      <c r="F697" s="214"/>
      <c r="G697" s="214"/>
      <c r="H697" s="214"/>
      <c r="I697" s="214"/>
      <c r="J697" s="214"/>
      <c r="K697" s="214"/>
      <c r="L697" s="210">
        <f t="shared" ref="L697:L711" si="215">D697-H697-J697-F697</f>
        <v>0</v>
      </c>
      <c r="M697" s="215"/>
      <c r="N697" s="203">
        <f t="shared" ref="N697:N728" si="216">E697</f>
        <v>0</v>
      </c>
      <c r="O697" s="203">
        <f t="shared" ref="O697:O728" si="217">I697</f>
        <v>0</v>
      </c>
      <c r="P697" s="215"/>
      <c r="Q697" s="215"/>
      <c r="R697" s="205">
        <f t="shared" si="209"/>
        <v>0</v>
      </c>
      <c r="S697" s="205">
        <f t="shared" si="210"/>
        <v>0</v>
      </c>
      <c r="T697" s="206"/>
      <c r="U697" s="215"/>
      <c r="V697" s="215"/>
      <c r="W697" s="216"/>
    </row>
    <row r="698" spans="1:42" ht="46.8">
      <c r="A698" s="44" t="s">
        <v>1434</v>
      </c>
      <c r="B698" s="43" t="s">
        <v>1433</v>
      </c>
      <c r="C698" s="39"/>
      <c r="D698" s="42">
        <v>2.5887110234159998</v>
      </c>
      <c r="E698" s="41">
        <f t="shared" ref="E698:E720" si="218">G698+I698+K698+M698</f>
        <v>1.5796393499999999</v>
      </c>
      <c r="F698" s="70"/>
      <c r="G698" s="37"/>
      <c r="H698" s="45">
        <v>0.86290367447199989</v>
      </c>
      <c r="I698" s="37">
        <v>0.56464767999999999</v>
      </c>
      <c r="J698" s="37">
        <v>0.86290367447199989</v>
      </c>
      <c r="K698" s="37">
        <v>1.0149916699999999</v>
      </c>
      <c r="L698" s="38">
        <f t="shared" si="215"/>
        <v>0.86290367447200012</v>
      </c>
      <c r="M698" s="70"/>
      <c r="N698" s="37">
        <f t="shared" si="216"/>
        <v>1.5796393499999999</v>
      </c>
      <c r="O698" s="37">
        <f t="shared" si="217"/>
        <v>0.56464767999999999</v>
      </c>
      <c r="P698" s="70"/>
      <c r="Q698" s="70"/>
      <c r="R698" s="35">
        <f t="shared" si="209"/>
        <v>1.0090716734159999</v>
      </c>
      <c r="S698" s="35">
        <f t="shared" si="210"/>
        <v>-0.1461679989439999</v>
      </c>
      <c r="T698" s="34">
        <f t="shared" ref="T698:T703" si="219">E698/(F698+H698+J698)-100%</f>
        <v>-8.4695431986332781E-2</v>
      </c>
      <c r="U698" s="70"/>
      <c r="V698" s="70"/>
      <c r="W698" s="7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1:42" ht="62.4">
      <c r="A699" s="44" t="s">
        <v>1432</v>
      </c>
      <c r="B699" s="43" t="s">
        <v>1431</v>
      </c>
      <c r="C699" s="39"/>
      <c r="D699" s="42">
        <v>7.6756765150800002</v>
      </c>
      <c r="E699" s="41">
        <f t="shared" si="218"/>
        <v>2.8919999999999999</v>
      </c>
      <c r="F699" s="70"/>
      <c r="G699" s="37"/>
      <c r="H699" s="38">
        <v>2.5585588383600002</v>
      </c>
      <c r="I699" s="37"/>
      <c r="J699" s="37">
        <v>2.5585588383600002</v>
      </c>
      <c r="K699" s="37">
        <v>2.8919999999999999</v>
      </c>
      <c r="L699" s="38">
        <f t="shared" si="215"/>
        <v>2.5585588383599993</v>
      </c>
      <c r="M699" s="70"/>
      <c r="N699" s="37">
        <f t="shared" si="216"/>
        <v>2.8919999999999999</v>
      </c>
      <c r="O699" s="37">
        <f t="shared" si="217"/>
        <v>0</v>
      </c>
      <c r="P699" s="70"/>
      <c r="Q699" s="70"/>
      <c r="R699" s="35">
        <f t="shared" si="209"/>
        <v>4.7836765150799998</v>
      </c>
      <c r="S699" s="35">
        <f t="shared" si="210"/>
        <v>-2.2251176767200005</v>
      </c>
      <c r="T699" s="34">
        <f t="shared" si="219"/>
        <v>-0.43483808997456341</v>
      </c>
      <c r="U699" s="70"/>
      <c r="V699" s="70"/>
      <c r="W699" s="7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1:42" ht="31.2">
      <c r="A700" s="44" t="s">
        <v>1430</v>
      </c>
      <c r="B700" s="43" t="s">
        <v>1429</v>
      </c>
      <c r="C700" s="39"/>
      <c r="D700" s="42">
        <v>1.9133951042640001</v>
      </c>
      <c r="E700" s="41">
        <f t="shared" si="218"/>
        <v>0</v>
      </c>
      <c r="F700" s="70"/>
      <c r="G700" s="37"/>
      <c r="H700" s="38">
        <v>0.63779836808800006</v>
      </c>
      <c r="I700" s="37"/>
      <c r="J700" s="37">
        <v>0.63779836808800006</v>
      </c>
      <c r="K700" s="37"/>
      <c r="L700" s="38">
        <f t="shared" si="215"/>
        <v>0.63779836808799983</v>
      </c>
      <c r="M700" s="70"/>
      <c r="N700" s="37">
        <f t="shared" si="216"/>
        <v>0</v>
      </c>
      <c r="O700" s="37">
        <f t="shared" si="217"/>
        <v>0</v>
      </c>
      <c r="P700" s="70"/>
      <c r="Q700" s="70"/>
      <c r="R700" s="35">
        <f t="shared" si="209"/>
        <v>1.9133951042640001</v>
      </c>
      <c r="S700" s="35">
        <f t="shared" si="210"/>
        <v>-1.2755967361760001</v>
      </c>
      <c r="T700" s="34">
        <f t="shared" si="219"/>
        <v>-1</v>
      </c>
      <c r="U700" s="70"/>
      <c r="V700" s="70"/>
      <c r="W700" s="7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1:42" ht="46.8">
      <c r="A701" s="44" t="s">
        <v>1428</v>
      </c>
      <c r="B701" s="43" t="s">
        <v>1427</v>
      </c>
      <c r="C701" s="39"/>
      <c r="D701" s="42">
        <v>1.1820661284221998</v>
      </c>
      <c r="E701" s="41">
        <f t="shared" si="218"/>
        <v>0</v>
      </c>
      <c r="F701" s="70"/>
      <c r="G701" s="37"/>
      <c r="H701" s="38">
        <v>0.39402204280739994</v>
      </c>
      <c r="I701" s="37"/>
      <c r="J701" s="37">
        <v>0.39402204280739994</v>
      </c>
      <c r="K701" s="37"/>
      <c r="L701" s="38">
        <f t="shared" si="215"/>
        <v>0.39402204280739994</v>
      </c>
      <c r="M701" s="70"/>
      <c r="N701" s="37">
        <f t="shared" si="216"/>
        <v>0</v>
      </c>
      <c r="O701" s="37">
        <f t="shared" si="217"/>
        <v>0</v>
      </c>
      <c r="P701" s="70"/>
      <c r="Q701" s="70"/>
      <c r="R701" s="35">
        <f t="shared" si="209"/>
        <v>1.1820661284221998</v>
      </c>
      <c r="S701" s="35">
        <f t="shared" si="210"/>
        <v>-0.78804408561479988</v>
      </c>
      <c r="T701" s="34">
        <f t="shared" si="219"/>
        <v>-1</v>
      </c>
      <c r="U701" s="70"/>
      <c r="V701" s="70"/>
      <c r="W701" s="7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1:42" ht="46.8">
      <c r="A702" s="44" t="s">
        <v>1426</v>
      </c>
      <c r="B702" s="43" t="s">
        <v>1425</v>
      </c>
      <c r="C702" s="39"/>
      <c r="D702" s="42">
        <v>0.67578881155296011</v>
      </c>
      <c r="E702" s="41">
        <f t="shared" si="218"/>
        <v>0</v>
      </c>
      <c r="F702" s="70"/>
      <c r="G702" s="37"/>
      <c r="H702" s="38">
        <v>0.22526293718432003</v>
      </c>
      <c r="I702" s="37"/>
      <c r="J702" s="37">
        <v>0.22526293718432003</v>
      </c>
      <c r="K702" s="37"/>
      <c r="L702" s="38">
        <f t="shared" si="215"/>
        <v>0.22526293718432008</v>
      </c>
      <c r="M702" s="70"/>
      <c r="N702" s="37">
        <f t="shared" si="216"/>
        <v>0</v>
      </c>
      <c r="O702" s="37">
        <f t="shared" si="217"/>
        <v>0</v>
      </c>
      <c r="P702" s="70"/>
      <c r="Q702" s="70"/>
      <c r="R702" s="35">
        <f t="shared" si="209"/>
        <v>0.67578881155296011</v>
      </c>
      <c r="S702" s="35">
        <f t="shared" si="210"/>
        <v>-0.45052587436864006</v>
      </c>
      <c r="T702" s="34">
        <f t="shared" si="219"/>
        <v>-1</v>
      </c>
      <c r="U702" s="70"/>
      <c r="V702" s="70"/>
      <c r="W702" s="7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1:42" ht="46.8">
      <c r="A703" s="44" t="s">
        <v>1424</v>
      </c>
      <c r="B703" s="43" t="s">
        <v>1423</v>
      </c>
      <c r="C703" s="39"/>
      <c r="D703" s="42">
        <v>2.2540922230469995</v>
      </c>
      <c r="E703" s="41">
        <f t="shared" si="218"/>
        <v>0</v>
      </c>
      <c r="F703" s="70"/>
      <c r="G703" s="37"/>
      <c r="H703" s="38">
        <v>0.75136407434899988</v>
      </c>
      <c r="I703" s="37"/>
      <c r="J703" s="37">
        <v>0.75136407434899988</v>
      </c>
      <c r="K703" s="37"/>
      <c r="L703" s="38">
        <f t="shared" si="215"/>
        <v>0.75136407434899966</v>
      </c>
      <c r="M703" s="70"/>
      <c r="N703" s="37">
        <f t="shared" si="216"/>
        <v>0</v>
      </c>
      <c r="O703" s="37">
        <f t="shared" si="217"/>
        <v>0</v>
      </c>
      <c r="P703" s="70"/>
      <c r="Q703" s="70"/>
      <c r="R703" s="35">
        <f t="shared" si="209"/>
        <v>2.2540922230469995</v>
      </c>
      <c r="S703" s="35">
        <f t="shared" si="210"/>
        <v>-1.5027281486979998</v>
      </c>
      <c r="T703" s="34">
        <f t="shared" si="219"/>
        <v>-1</v>
      </c>
      <c r="U703" s="70"/>
      <c r="V703" s="70"/>
      <c r="W703" s="7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1:42" ht="31.2">
      <c r="A704" s="44" t="s">
        <v>1422</v>
      </c>
      <c r="B704" s="88" t="s">
        <v>1421</v>
      </c>
      <c r="C704" s="39"/>
      <c r="D704" s="74"/>
      <c r="E704" s="41">
        <f t="shared" si="218"/>
        <v>0.15495439</v>
      </c>
      <c r="F704" s="37"/>
      <c r="G704" s="37">
        <v>6.3434113400000006E-2</v>
      </c>
      <c r="H704" s="38">
        <v>0</v>
      </c>
      <c r="I704" s="37">
        <f>0.15495439-G704</f>
        <v>9.1520276599999992E-2</v>
      </c>
      <c r="J704" s="37">
        <v>0</v>
      </c>
      <c r="K704" s="74"/>
      <c r="L704" s="38">
        <f t="shared" si="215"/>
        <v>0</v>
      </c>
      <c r="M704" s="74"/>
      <c r="N704" s="37">
        <f t="shared" si="216"/>
        <v>0.15495439</v>
      </c>
      <c r="O704" s="37">
        <f t="shared" si="217"/>
        <v>9.1520276599999992E-2</v>
      </c>
      <c r="P704" s="37">
        <f>E704</f>
        <v>0.15495439</v>
      </c>
      <c r="Q704" s="37">
        <f>P704</f>
        <v>0.15495439</v>
      </c>
      <c r="R704" s="35">
        <f t="shared" si="209"/>
        <v>-0.15495439</v>
      </c>
      <c r="S704" s="35">
        <f t="shared" si="210"/>
        <v>0.15495439</v>
      </c>
      <c r="T704" s="34"/>
      <c r="U704" s="74"/>
      <c r="V704" s="74"/>
      <c r="W704" s="85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1:42" ht="46.8">
      <c r="A705" s="44" t="s">
        <v>1420</v>
      </c>
      <c r="B705" s="87" t="s">
        <v>1419</v>
      </c>
      <c r="C705" s="39"/>
      <c r="D705" s="74"/>
      <c r="E705" s="41">
        <f t="shared" si="218"/>
        <v>8.0896339999999997E-2</v>
      </c>
      <c r="F705" s="37"/>
      <c r="G705" s="37">
        <v>1.7179519599999998E-2</v>
      </c>
      <c r="H705" s="38">
        <v>0</v>
      </c>
      <c r="I705" s="37">
        <f>0.08089634-G705</f>
        <v>6.3716820399999999E-2</v>
      </c>
      <c r="J705" s="37">
        <v>0</v>
      </c>
      <c r="K705" s="74"/>
      <c r="L705" s="38">
        <f t="shared" si="215"/>
        <v>0</v>
      </c>
      <c r="M705" s="74"/>
      <c r="N705" s="37">
        <f t="shared" si="216"/>
        <v>8.0896339999999997E-2</v>
      </c>
      <c r="O705" s="37">
        <f t="shared" si="217"/>
        <v>6.3716820399999999E-2</v>
      </c>
      <c r="P705" s="37"/>
      <c r="Q705" s="37"/>
      <c r="R705" s="35">
        <f t="shared" si="209"/>
        <v>-8.0896339999999997E-2</v>
      </c>
      <c r="S705" s="35">
        <f t="shared" si="210"/>
        <v>8.0896339999999997E-2</v>
      </c>
      <c r="T705" s="34"/>
      <c r="U705" s="74"/>
      <c r="V705" s="74"/>
      <c r="W705" s="8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1:42" ht="62.4">
      <c r="A706" s="44" t="s">
        <v>1418</v>
      </c>
      <c r="B706" s="87" t="s">
        <v>1417</v>
      </c>
      <c r="C706" s="39"/>
      <c r="D706" s="74"/>
      <c r="E706" s="41">
        <f t="shared" si="218"/>
        <v>4.9596170000000002E-2</v>
      </c>
      <c r="F706" s="37"/>
      <c r="G706" s="37">
        <v>4.9596170000000002E-2</v>
      </c>
      <c r="H706" s="38">
        <v>0</v>
      </c>
      <c r="I706" s="37"/>
      <c r="J706" s="37">
        <v>0</v>
      </c>
      <c r="K706" s="74"/>
      <c r="L706" s="38">
        <f t="shared" si="215"/>
        <v>0</v>
      </c>
      <c r="M706" s="74"/>
      <c r="N706" s="37">
        <f t="shared" si="216"/>
        <v>4.9596170000000002E-2</v>
      </c>
      <c r="O706" s="37">
        <f t="shared" si="217"/>
        <v>0</v>
      </c>
      <c r="P706" s="37">
        <f t="shared" ref="P706:P711" si="220">E706</f>
        <v>4.9596170000000002E-2</v>
      </c>
      <c r="Q706" s="37">
        <f>G706</f>
        <v>4.9596170000000002E-2</v>
      </c>
      <c r="R706" s="35">
        <f t="shared" si="209"/>
        <v>-4.9596170000000002E-2</v>
      </c>
      <c r="S706" s="35">
        <f t="shared" si="210"/>
        <v>4.9596170000000002E-2</v>
      </c>
      <c r="T706" s="34"/>
      <c r="U706" s="74"/>
      <c r="V706" s="74"/>
      <c r="W706" s="85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1:42" ht="62.4">
      <c r="A707" s="44" t="s">
        <v>1416</v>
      </c>
      <c r="B707" s="87" t="s">
        <v>1415</v>
      </c>
      <c r="C707" s="39"/>
      <c r="D707" s="74"/>
      <c r="E707" s="41">
        <f t="shared" si="218"/>
        <v>3.2645028600000001E-2</v>
      </c>
      <c r="F707" s="37"/>
      <c r="G707" s="37">
        <v>3.2645028600000001E-2</v>
      </c>
      <c r="H707" s="38">
        <v>0</v>
      </c>
      <c r="I707" s="37"/>
      <c r="J707" s="37">
        <v>0</v>
      </c>
      <c r="K707" s="74"/>
      <c r="L707" s="38">
        <f t="shared" si="215"/>
        <v>0</v>
      </c>
      <c r="M707" s="74"/>
      <c r="N707" s="37">
        <f t="shared" si="216"/>
        <v>3.2645028600000001E-2</v>
      </c>
      <c r="O707" s="37">
        <f t="shared" si="217"/>
        <v>0</v>
      </c>
      <c r="P707" s="37">
        <f t="shared" si="220"/>
        <v>3.2645028600000001E-2</v>
      </c>
      <c r="Q707" s="37">
        <f>G707</f>
        <v>3.2645028600000001E-2</v>
      </c>
      <c r="R707" s="35">
        <f t="shared" si="209"/>
        <v>-3.2645028600000001E-2</v>
      </c>
      <c r="S707" s="35">
        <f t="shared" si="210"/>
        <v>3.2645028600000001E-2</v>
      </c>
      <c r="T707" s="34"/>
      <c r="U707" s="74"/>
      <c r="V707" s="74"/>
      <c r="W707" s="85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1:42" ht="46.8">
      <c r="A708" s="44" t="s">
        <v>1414</v>
      </c>
      <c r="B708" s="87" t="s">
        <v>1413</v>
      </c>
      <c r="C708" s="39"/>
      <c r="D708" s="74"/>
      <c r="E708" s="41">
        <f t="shared" si="218"/>
        <v>6.8631499999999998E-2</v>
      </c>
      <c r="F708" s="37"/>
      <c r="G708" s="37">
        <v>2.2977711599999999E-2</v>
      </c>
      <c r="H708" s="38">
        <v>0</v>
      </c>
      <c r="I708" s="37">
        <f>0.0686315-G708</f>
        <v>4.5653788399999999E-2</v>
      </c>
      <c r="J708" s="37">
        <v>0</v>
      </c>
      <c r="K708" s="74"/>
      <c r="L708" s="38">
        <f t="shared" si="215"/>
        <v>0</v>
      </c>
      <c r="M708" s="74"/>
      <c r="N708" s="37">
        <f t="shared" si="216"/>
        <v>6.8631499999999998E-2</v>
      </c>
      <c r="O708" s="37">
        <f t="shared" si="217"/>
        <v>4.5653788399999999E-2</v>
      </c>
      <c r="P708" s="37">
        <f t="shared" si="220"/>
        <v>6.8631499999999998E-2</v>
      </c>
      <c r="Q708" s="37">
        <f>P708</f>
        <v>6.8631499999999998E-2</v>
      </c>
      <c r="R708" s="35">
        <f t="shared" si="209"/>
        <v>-6.8631499999999998E-2</v>
      </c>
      <c r="S708" s="35">
        <f t="shared" si="210"/>
        <v>6.8631499999999998E-2</v>
      </c>
      <c r="T708" s="34"/>
      <c r="U708" s="74"/>
      <c r="V708" s="74"/>
      <c r="W708" s="85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1:42" ht="62.4">
      <c r="A709" s="44" t="s">
        <v>1412</v>
      </c>
      <c r="B709" s="87" t="s">
        <v>1411</v>
      </c>
      <c r="C709" s="39"/>
      <c r="D709" s="74"/>
      <c r="E709" s="41">
        <f t="shared" si="218"/>
        <v>4.0651E-2</v>
      </c>
      <c r="F709" s="37"/>
      <c r="G709" s="37">
        <v>2.06496096E-2</v>
      </c>
      <c r="H709" s="38">
        <v>0</v>
      </c>
      <c r="I709" s="37">
        <f>0.040651-G709</f>
        <v>2.0001390399999999E-2</v>
      </c>
      <c r="J709" s="37">
        <v>0</v>
      </c>
      <c r="K709" s="74"/>
      <c r="L709" s="38">
        <f t="shared" si="215"/>
        <v>0</v>
      </c>
      <c r="M709" s="74"/>
      <c r="N709" s="37">
        <f t="shared" si="216"/>
        <v>4.0651E-2</v>
      </c>
      <c r="O709" s="37">
        <f t="shared" si="217"/>
        <v>2.0001390399999999E-2</v>
      </c>
      <c r="P709" s="37">
        <f t="shared" si="220"/>
        <v>4.0651E-2</v>
      </c>
      <c r="Q709" s="37">
        <f>P709</f>
        <v>4.0651E-2</v>
      </c>
      <c r="R709" s="35">
        <f t="shared" si="209"/>
        <v>-4.0651E-2</v>
      </c>
      <c r="S709" s="35">
        <f t="shared" si="210"/>
        <v>4.0651E-2</v>
      </c>
      <c r="T709" s="34"/>
      <c r="U709" s="74"/>
      <c r="V709" s="74"/>
      <c r="W709" s="85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1:42" ht="62.4">
      <c r="A710" s="44" t="s">
        <v>1410</v>
      </c>
      <c r="B710" s="87" t="s">
        <v>1409</v>
      </c>
      <c r="C710" s="39"/>
      <c r="D710" s="74"/>
      <c r="E710" s="41">
        <f t="shared" si="218"/>
        <v>6.5408129999999995E-2</v>
      </c>
      <c r="F710" s="37"/>
      <c r="G710" s="37">
        <v>5.0254900399999997E-2</v>
      </c>
      <c r="H710" s="38">
        <v>0</v>
      </c>
      <c r="I710" s="37">
        <f>0.06540813-G710</f>
        <v>1.5153229599999998E-2</v>
      </c>
      <c r="J710" s="37">
        <v>0</v>
      </c>
      <c r="K710" s="74"/>
      <c r="L710" s="38">
        <f t="shared" si="215"/>
        <v>0</v>
      </c>
      <c r="M710" s="74"/>
      <c r="N710" s="37">
        <f t="shared" si="216"/>
        <v>6.5408129999999995E-2</v>
      </c>
      <c r="O710" s="37">
        <f t="shared" si="217"/>
        <v>1.5153229599999998E-2</v>
      </c>
      <c r="P710" s="37">
        <f t="shared" si="220"/>
        <v>6.5408129999999995E-2</v>
      </c>
      <c r="Q710" s="37">
        <f>P710</f>
        <v>6.5408129999999995E-2</v>
      </c>
      <c r="R710" s="35">
        <f t="shared" si="209"/>
        <v>-6.5408129999999995E-2</v>
      </c>
      <c r="S710" s="35">
        <f t="shared" si="210"/>
        <v>6.5408129999999995E-2</v>
      </c>
      <c r="T710" s="34"/>
      <c r="U710" s="74"/>
      <c r="V710" s="74"/>
      <c r="W710" s="85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1:42" ht="31.2">
      <c r="A711" s="44" t="s">
        <v>1408</v>
      </c>
      <c r="B711" s="87" t="s">
        <v>1407</v>
      </c>
      <c r="C711" s="39"/>
      <c r="D711" s="74"/>
      <c r="E711" s="41">
        <f t="shared" si="218"/>
        <v>2.7540040200000001E-2</v>
      </c>
      <c r="F711" s="37"/>
      <c r="G711" s="37">
        <v>2.7540040200000001E-2</v>
      </c>
      <c r="H711" s="38">
        <v>0</v>
      </c>
      <c r="I711" s="37"/>
      <c r="J711" s="37">
        <v>0</v>
      </c>
      <c r="K711" s="74"/>
      <c r="L711" s="38">
        <f t="shared" si="215"/>
        <v>0</v>
      </c>
      <c r="M711" s="74"/>
      <c r="N711" s="37">
        <f t="shared" si="216"/>
        <v>2.7540040200000001E-2</v>
      </c>
      <c r="O711" s="37">
        <f t="shared" si="217"/>
        <v>0</v>
      </c>
      <c r="P711" s="37">
        <f t="shared" si="220"/>
        <v>2.7540040200000001E-2</v>
      </c>
      <c r="Q711" s="37">
        <f>G711</f>
        <v>2.7540040200000001E-2</v>
      </c>
      <c r="R711" s="35">
        <f t="shared" si="209"/>
        <v>-2.7540040200000001E-2</v>
      </c>
      <c r="S711" s="35">
        <f t="shared" si="210"/>
        <v>2.7540040200000001E-2</v>
      </c>
      <c r="T711" s="34"/>
      <c r="U711" s="74"/>
      <c r="V711" s="74"/>
      <c r="W711" s="85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1:42" ht="46.8">
      <c r="A712" s="44" t="s">
        <v>1406</v>
      </c>
      <c r="B712" s="87" t="s">
        <v>1405</v>
      </c>
      <c r="C712" s="39"/>
      <c r="D712" s="74"/>
      <c r="E712" s="41">
        <f t="shared" si="218"/>
        <v>0.33903899999999998</v>
      </c>
      <c r="F712" s="37"/>
      <c r="G712" s="37"/>
      <c r="H712" s="38"/>
      <c r="I712" s="37">
        <v>2.2623000000000001E-2</v>
      </c>
      <c r="J712" s="37"/>
      <c r="K712" s="37">
        <v>0.31641599999999998</v>
      </c>
      <c r="L712" s="38"/>
      <c r="M712" s="74"/>
      <c r="N712" s="37">
        <f t="shared" si="216"/>
        <v>0.33903899999999998</v>
      </c>
      <c r="O712" s="37">
        <f t="shared" si="217"/>
        <v>2.2623000000000001E-2</v>
      </c>
      <c r="P712" s="37"/>
      <c r="Q712" s="37"/>
      <c r="R712" s="35">
        <f t="shared" si="209"/>
        <v>-0.33903899999999998</v>
      </c>
      <c r="S712" s="35">
        <f t="shared" si="210"/>
        <v>0.33903899999999998</v>
      </c>
      <c r="T712" s="34"/>
      <c r="U712" s="74"/>
      <c r="V712" s="74"/>
      <c r="W712" s="85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1:42" ht="62.4">
      <c r="A713" s="44" t="s">
        <v>1404</v>
      </c>
      <c r="B713" s="87" t="s">
        <v>1403</v>
      </c>
      <c r="C713" s="39"/>
      <c r="D713" s="74"/>
      <c r="E713" s="41">
        <f t="shared" si="218"/>
        <v>2.9754000000000003E-2</v>
      </c>
      <c r="F713" s="37"/>
      <c r="G713" s="37"/>
      <c r="H713" s="38"/>
      <c r="I713" s="37">
        <v>2.2623000000000001E-2</v>
      </c>
      <c r="J713" s="37"/>
      <c r="K713" s="37">
        <v>7.1310000000000002E-3</v>
      </c>
      <c r="L713" s="38"/>
      <c r="M713" s="74"/>
      <c r="N713" s="37">
        <f t="shared" si="216"/>
        <v>2.9754000000000003E-2</v>
      </c>
      <c r="O713" s="37">
        <f t="shared" si="217"/>
        <v>2.2623000000000001E-2</v>
      </c>
      <c r="P713" s="37"/>
      <c r="Q713" s="37"/>
      <c r="R713" s="35">
        <f t="shared" si="209"/>
        <v>-2.9754000000000003E-2</v>
      </c>
      <c r="S713" s="35">
        <f t="shared" si="210"/>
        <v>2.9754000000000003E-2</v>
      </c>
      <c r="T713" s="34"/>
      <c r="U713" s="74"/>
      <c r="V713" s="74"/>
      <c r="W713" s="85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ht="62.4">
      <c r="A714" s="44" t="s">
        <v>1402</v>
      </c>
      <c r="B714" s="87" t="s">
        <v>1401</v>
      </c>
      <c r="C714" s="39"/>
      <c r="D714" s="74"/>
      <c r="E714" s="41">
        <f t="shared" si="218"/>
        <v>0.2218165</v>
      </c>
      <c r="F714" s="37"/>
      <c r="G714" s="37"/>
      <c r="H714" s="38"/>
      <c r="I714" s="37">
        <v>2.2623999999999998E-2</v>
      </c>
      <c r="J714" s="37"/>
      <c r="K714" s="37">
        <v>0.19919249999999999</v>
      </c>
      <c r="L714" s="38"/>
      <c r="M714" s="74"/>
      <c r="N714" s="37">
        <f t="shared" si="216"/>
        <v>0.2218165</v>
      </c>
      <c r="O714" s="37">
        <f t="shared" si="217"/>
        <v>2.2623999999999998E-2</v>
      </c>
      <c r="P714" s="37"/>
      <c r="Q714" s="37"/>
      <c r="R714" s="35">
        <f t="shared" si="209"/>
        <v>-0.2218165</v>
      </c>
      <c r="S714" s="35">
        <f t="shared" si="210"/>
        <v>0.2218165</v>
      </c>
      <c r="T714" s="34"/>
      <c r="U714" s="74"/>
      <c r="V714" s="74"/>
      <c r="W714" s="85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1:42" ht="62.4">
      <c r="A715" s="44" t="s">
        <v>1400</v>
      </c>
      <c r="B715" s="87" t="s">
        <v>1399</v>
      </c>
      <c r="C715" s="39"/>
      <c r="D715" s="74"/>
      <c r="E715" s="41">
        <f t="shared" si="218"/>
        <v>5.748706E-2</v>
      </c>
      <c r="F715" s="37"/>
      <c r="G715" s="37"/>
      <c r="H715" s="38"/>
      <c r="I715" s="37">
        <v>5.748706E-2</v>
      </c>
      <c r="J715" s="37"/>
      <c r="K715" s="74"/>
      <c r="L715" s="38"/>
      <c r="M715" s="74"/>
      <c r="N715" s="37">
        <f t="shared" si="216"/>
        <v>5.748706E-2</v>
      </c>
      <c r="O715" s="37">
        <f t="shared" si="217"/>
        <v>5.748706E-2</v>
      </c>
      <c r="P715" s="37"/>
      <c r="Q715" s="37"/>
      <c r="R715" s="35">
        <f t="shared" si="209"/>
        <v>-5.748706E-2</v>
      </c>
      <c r="S715" s="35">
        <f t="shared" si="210"/>
        <v>5.748706E-2</v>
      </c>
      <c r="T715" s="34"/>
      <c r="U715" s="74"/>
      <c r="V715" s="74"/>
      <c r="W715" s="8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1:42" ht="46.8">
      <c r="A716" s="44" t="s">
        <v>1398</v>
      </c>
      <c r="B716" s="87" t="s">
        <v>1397</v>
      </c>
      <c r="C716" s="39"/>
      <c r="D716" s="74"/>
      <c r="E716" s="41">
        <f t="shared" si="218"/>
        <v>7.4338639999999997E-2</v>
      </c>
      <c r="F716" s="37"/>
      <c r="G716" s="37"/>
      <c r="H716" s="38"/>
      <c r="I716" s="37">
        <v>7.4338639999999997E-2</v>
      </c>
      <c r="J716" s="37"/>
      <c r="K716" s="74"/>
      <c r="L716" s="38"/>
      <c r="M716" s="74"/>
      <c r="N716" s="37">
        <f t="shared" si="216"/>
        <v>7.4338639999999997E-2</v>
      </c>
      <c r="O716" s="37">
        <f t="shared" si="217"/>
        <v>7.4338639999999997E-2</v>
      </c>
      <c r="P716" s="37"/>
      <c r="Q716" s="37"/>
      <c r="R716" s="35">
        <f t="shared" si="209"/>
        <v>-7.4338639999999997E-2</v>
      </c>
      <c r="S716" s="35">
        <f t="shared" si="210"/>
        <v>7.4338639999999997E-2</v>
      </c>
      <c r="T716" s="34"/>
      <c r="U716" s="74"/>
      <c r="V716" s="74"/>
      <c r="W716" s="85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1:42" ht="62.4">
      <c r="A717" s="44" t="s">
        <v>1396</v>
      </c>
      <c r="B717" s="87" t="s">
        <v>1395</v>
      </c>
      <c r="C717" s="39"/>
      <c r="D717" s="74"/>
      <c r="E717" s="41">
        <f t="shared" si="218"/>
        <v>0.12933195</v>
      </c>
      <c r="F717" s="37"/>
      <c r="G717" s="37"/>
      <c r="H717" s="38"/>
      <c r="I717" s="37">
        <v>0.12933195</v>
      </c>
      <c r="J717" s="37"/>
      <c r="K717" s="74"/>
      <c r="L717" s="38"/>
      <c r="M717" s="74"/>
      <c r="N717" s="37">
        <f t="shared" si="216"/>
        <v>0.12933195</v>
      </c>
      <c r="O717" s="37">
        <f t="shared" si="217"/>
        <v>0.12933195</v>
      </c>
      <c r="P717" s="37"/>
      <c r="Q717" s="37"/>
      <c r="R717" s="35">
        <f t="shared" si="209"/>
        <v>-0.12933195</v>
      </c>
      <c r="S717" s="35">
        <f t="shared" si="210"/>
        <v>0.12933195</v>
      </c>
      <c r="T717" s="34"/>
      <c r="U717" s="74"/>
      <c r="V717" s="74"/>
      <c r="W717" s="85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1:42" ht="46.8">
      <c r="A718" s="44" t="s">
        <v>1394</v>
      </c>
      <c r="B718" s="87" t="s">
        <v>1393</v>
      </c>
      <c r="C718" s="39"/>
      <c r="D718" s="74"/>
      <c r="E718" s="41">
        <f t="shared" si="218"/>
        <v>0.54931000000000008</v>
      </c>
      <c r="F718" s="37"/>
      <c r="G718" s="37"/>
      <c r="H718" s="38"/>
      <c r="I718" s="37">
        <v>1.951E-2</v>
      </c>
      <c r="J718" s="37"/>
      <c r="K718" s="37">
        <v>0.52980000000000005</v>
      </c>
      <c r="L718" s="38"/>
      <c r="M718" s="74"/>
      <c r="N718" s="37">
        <f t="shared" si="216"/>
        <v>0.54931000000000008</v>
      </c>
      <c r="O718" s="37">
        <f t="shared" si="217"/>
        <v>1.951E-2</v>
      </c>
      <c r="P718" s="37"/>
      <c r="Q718" s="37"/>
      <c r="R718" s="35">
        <f t="shared" si="209"/>
        <v>-0.54931000000000008</v>
      </c>
      <c r="S718" s="35">
        <f t="shared" si="210"/>
        <v>0.54931000000000008</v>
      </c>
      <c r="T718" s="34"/>
      <c r="U718" s="74"/>
      <c r="V718" s="74"/>
      <c r="W718" s="85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1:42" ht="46.8">
      <c r="A719" s="44" t="s">
        <v>1392</v>
      </c>
      <c r="B719" s="87" t="s">
        <v>1391</v>
      </c>
      <c r="C719" s="39"/>
      <c r="D719" s="74"/>
      <c r="E719" s="41">
        <f t="shared" si="218"/>
        <v>3.7010000000000001E-2</v>
      </c>
      <c r="F719" s="37"/>
      <c r="G719" s="37"/>
      <c r="H719" s="38"/>
      <c r="I719" s="37">
        <v>1.951E-2</v>
      </c>
      <c r="J719" s="37"/>
      <c r="K719" s="37">
        <v>1.7500000000000002E-2</v>
      </c>
      <c r="L719" s="38"/>
      <c r="M719" s="74"/>
      <c r="N719" s="37">
        <f t="shared" si="216"/>
        <v>3.7010000000000001E-2</v>
      </c>
      <c r="O719" s="37">
        <f t="shared" si="217"/>
        <v>1.951E-2</v>
      </c>
      <c r="P719" s="37"/>
      <c r="Q719" s="37"/>
      <c r="R719" s="35">
        <f t="shared" si="209"/>
        <v>-3.7010000000000001E-2</v>
      </c>
      <c r="S719" s="35">
        <f t="shared" si="210"/>
        <v>3.7010000000000001E-2</v>
      </c>
      <c r="T719" s="34"/>
      <c r="U719" s="74"/>
      <c r="V719" s="74"/>
      <c r="W719" s="85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1:42" ht="46.8">
      <c r="A720" s="44" t="s">
        <v>1390</v>
      </c>
      <c r="B720" s="87" t="s">
        <v>1389</v>
      </c>
      <c r="C720" s="39"/>
      <c r="D720" s="74"/>
      <c r="E720" s="41">
        <f t="shared" si="218"/>
        <v>0.28111145000000004</v>
      </c>
      <c r="F720" s="37"/>
      <c r="G720" s="37"/>
      <c r="H720" s="38"/>
      <c r="I720" s="37">
        <v>1.951E-2</v>
      </c>
      <c r="J720" s="37"/>
      <c r="K720" s="37">
        <v>0.26160145000000001</v>
      </c>
      <c r="L720" s="38"/>
      <c r="M720" s="74"/>
      <c r="N720" s="37">
        <f t="shared" si="216"/>
        <v>0.28111145000000004</v>
      </c>
      <c r="O720" s="37">
        <f t="shared" si="217"/>
        <v>1.951E-2</v>
      </c>
      <c r="P720" s="37"/>
      <c r="Q720" s="37"/>
      <c r="R720" s="35">
        <f t="shared" si="209"/>
        <v>-0.28111145000000004</v>
      </c>
      <c r="S720" s="35">
        <f t="shared" si="210"/>
        <v>0.28111145000000004</v>
      </c>
      <c r="T720" s="34"/>
      <c r="U720" s="74"/>
      <c r="V720" s="74"/>
      <c r="W720" s="85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1:42" s="208" customFormat="1">
      <c r="A721" s="209" t="s">
        <v>492</v>
      </c>
      <c r="B721" s="197" t="s">
        <v>1388</v>
      </c>
      <c r="C721" s="198"/>
      <c r="D721" s="199"/>
      <c r="E721" s="217"/>
      <c r="F721" s="199"/>
      <c r="G721" s="199"/>
      <c r="H721" s="199"/>
      <c r="I721" s="199"/>
      <c r="J721" s="199"/>
      <c r="K721" s="199"/>
      <c r="L721" s="210"/>
      <c r="M721" s="218"/>
      <c r="N721" s="203">
        <f t="shared" si="216"/>
        <v>0</v>
      </c>
      <c r="O721" s="203">
        <f t="shared" si="217"/>
        <v>0</v>
      </c>
      <c r="P721" s="203"/>
      <c r="Q721" s="203"/>
      <c r="R721" s="205">
        <f t="shared" si="209"/>
        <v>0</v>
      </c>
      <c r="S721" s="205">
        <f t="shared" si="210"/>
        <v>0</v>
      </c>
      <c r="T721" s="206"/>
      <c r="U721" s="218"/>
      <c r="V721" s="218"/>
      <c r="W721" s="219"/>
    </row>
    <row r="722" spans="1:42" ht="46.8">
      <c r="A722" s="44" t="s">
        <v>1387</v>
      </c>
      <c r="B722" s="43" t="s">
        <v>1386</v>
      </c>
      <c r="C722" s="39"/>
      <c r="D722" s="42">
        <v>0.5484724094922333</v>
      </c>
      <c r="E722" s="41">
        <f t="shared" ref="E722:E750" si="221">G722+I722+K722+M722</f>
        <v>0.11285452</v>
      </c>
      <c r="F722" s="37"/>
      <c r="G722" s="37">
        <f>0.09021749+0.02240287</f>
        <v>0.11262036</v>
      </c>
      <c r="H722" s="38">
        <v>0.18282413649741111</v>
      </c>
      <c r="I722" s="41">
        <v>2.3415999999999999E-4</v>
      </c>
      <c r="J722" s="37">
        <v>0.18282413649741111</v>
      </c>
      <c r="K722" s="37"/>
      <c r="L722" s="38">
        <f t="shared" ref="L722:L729" si="222">D722-H722-J722-F722</f>
        <v>0.18282413649741105</v>
      </c>
      <c r="M722" s="74"/>
      <c r="N722" s="37">
        <f t="shared" si="216"/>
        <v>0.11285452</v>
      </c>
      <c r="O722" s="37">
        <f t="shared" si="217"/>
        <v>2.3415999999999999E-4</v>
      </c>
      <c r="P722" s="37"/>
      <c r="Q722" s="37"/>
      <c r="R722" s="35">
        <f t="shared" si="209"/>
        <v>0.43561788949223329</v>
      </c>
      <c r="S722" s="35">
        <f t="shared" si="210"/>
        <v>-0.25279375299482221</v>
      </c>
      <c r="T722" s="34">
        <f t="shared" ref="T722:T728" si="223">E722/(F722+H722+J722)-100%</f>
        <v>-0.69135771085236852</v>
      </c>
      <c r="U722" s="74"/>
      <c r="V722" s="74"/>
      <c r="W722" s="85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1:42" ht="31.2">
      <c r="A723" s="44" t="s">
        <v>1385</v>
      </c>
      <c r="B723" s="43" t="s">
        <v>1384</v>
      </c>
      <c r="C723" s="39"/>
      <c r="D723" s="42">
        <v>0.93187943333333323</v>
      </c>
      <c r="E723" s="41">
        <f t="shared" si="221"/>
        <v>0</v>
      </c>
      <c r="F723" s="37"/>
      <c r="G723" s="37"/>
      <c r="H723" s="38">
        <v>0.31062647777777774</v>
      </c>
      <c r="I723" s="37"/>
      <c r="J723" s="37">
        <v>0.31062647777777774</v>
      </c>
      <c r="K723" s="37"/>
      <c r="L723" s="38">
        <f t="shared" si="222"/>
        <v>0.31062647777777774</v>
      </c>
      <c r="M723" s="74"/>
      <c r="N723" s="37">
        <f t="shared" si="216"/>
        <v>0</v>
      </c>
      <c r="O723" s="37">
        <f t="shared" si="217"/>
        <v>0</v>
      </c>
      <c r="P723" s="37"/>
      <c r="Q723" s="37"/>
      <c r="R723" s="35">
        <f t="shared" si="209"/>
        <v>0.93187943333333323</v>
      </c>
      <c r="S723" s="35">
        <f t="shared" si="210"/>
        <v>-0.62125295555555549</v>
      </c>
      <c r="T723" s="34">
        <f t="shared" si="223"/>
        <v>-1</v>
      </c>
      <c r="U723" s="74"/>
      <c r="V723" s="74"/>
      <c r="W723" s="85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1:42" ht="31.2">
      <c r="A724" s="44" t="s">
        <v>1383</v>
      </c>
      <c r="B724" s="43" t="s">
        <v>1382</v>
      </c>
      <c r="C724" s="39"/>
      <c r="D724" s="42">
        <v>0.26516904204093333</v>
      </c>
      <c r="E724" s="41">
        <f t="shared" si="221"/>
        <v>0</v>
      </c>
      <c r="F724" s="37"/>
      <c r="G724" s="37"/>
      <c r="H724" s="38">
        <v>8.8389680680311111E-2</v>
      </c>
      <c r="I724" s="37"/>
      <c r="J724" s="37">
        <v>8.8389680680311111E-2</v>
      </c>
      <c r="K724" s="37"/>
      <c r="L724" s="38">
        <f t="shared" si="222"/>
        <v>8.8389680680311111E-2</v>
      </c>
      <c r="M724" s="74"/>
      <c r="N724" s="37">
        <f t="shared" si="216"/>
        <v>0</v>
      </c>
      <c r="O724" s="37">
        <f t="shared" si="217"/>
        <v>0</v>
      </c>
      <c r="P724" s="37"/>
      <c r="Q724" s="37"/>
      <c r="R724" s="35">
        <f t="shared" si="209"/>
        <v>0.26516904204093333</v>
      </c>
      <c r="S724" s="35">
        <f t="shared" si="210"/>
        <v>-0.17677936136062222</v>
      </c>
      <c r="T724" s="34">
        <f t="shared" si="223"/>
        <v>-1</v>
      </c>
      <c r="U724" s="74"/>
      <c r="V724" s="74"/>
      <c r="W724" s="85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1:42" ht="31.2">
      <c r="A725" s="44" t="s">
        <v>1381</v>
      </c>
      <c r="B725" s="43" t="s">
        <v>1380</v>
      </c>
      <c r="C725" s="39"/>
      <c r="D725" s="42">
        <v>0.62125295555555549</v>
      </c>
      <c r="E725" s="41">
        <f t="shared" si="221"/>
        <v>1.6198000000000001E-2</v>
      </c>
      <c r="F725" s="37">
        <v>0.12848999999999999</v>
      </c>
      <c r="G725" s="37">
        <v>1.6198000000000001E-2</v>
      </c>
      <c r="H725" s="38">
        <v>0.2070843185185185</v>
      </c>
      <c r="I725" s="38"/>
      <c r="J725" s="45">
        <v>7.9000000000000001E-2</v>
      </c>
      <c r="K725" s="45"/>
      <c r="L725" s="38">
        <f t="shared" si="222"/>
        <v>0.20667863703703698</v>
      </c>
      <c r="M725" s="39"/>
      <c r="N725" s="37">
        <f t="shared" si="216"/>
        <v>1.6198000000000001E-2</v>
      </c>
      <c r="O725" s="37">
        <f t="shared" si="217"/>
        <v>0</v>
      </c>
      <c r="P725" s="37"/>
      <c r="Q725" s="37"/>
      <c r="R725" s="35">
        <f t="shared" si="209"/>
        <v>0.60505495555555544</v>
      </c>
      <c r="S725" s="35">
        <f t="shared" si="210"/>
        <v>-0.39837631851851851</v>
      </c>
      <c r="T725" s="34">
        <f t="shared" si="223"/>
        <v>-0.96092859765678795</v>
      </c>
      <c r="U725" s="74"/>
      <c r="V725" s="74"/>
      <c r="W725" s="8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1:42" ht="31.2">
      <c r="A726" s="44" t="s">
        <v>1379</v>
      </c>
      <c r="B726" s="43" t="s">
        <v>1378</v>
      </c>
      <c r="C726" s="39"/>
      <c r="D726" s="42">
        <v>0.84435072087660012</v>
      </c>
      <c r="E726" s="41">
        <f t="shared" si="221"/>
        <v>0</v>
      </c>
      <c r="F726" s="37"/>
      <c r="G726" s="37"/>
      <c r="H726" s="38">
        <v>0.28145024029220006</v>
      </c>
      <c r="I726" s="37"/>
      <c r="J726" s="37">
        <v>0.28145024029220006</v>
      </c>
      <c r="K726" s="37"/>
      <c r="L726" s="38">
        <f t="shared" si="222"/>
        <v>0.28145024029219995</v>
      </c>
      <c r="M726" s="74"/>
      <c r="N726" s="37">
        <f t="shared" si="216"/>
        <v>0</v>
      </c>
      <c r="O726" s="37">
        <f t="shared" si="217"/>
        <v>0</v>
      </c>
      <c r="P726" s="37"/>
      <c r="Q726" s="37"/>
      <c r="R726" s="35">
        <f t="shared" si="209"/>
        <v>0.84435072087660012</v>
      </c>
      <c r="S726" s="35">
        <f t="shared" si="210"/>
        <v>-0.56290048058440012</v>
      </c>
      <c r="T726" s="34">
        <f t="shared" si="223"/>
        <v>-1</v>
      </c>
      <c r="U726" s="74"/>
      <c r="V726" s="74"/>
      <c r="W726" s="85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1:42" ht="31.2">
      <c r="A727" s="44" t="s">
        <v>1377</v>
      </c>
      <c r="B727" s="43" t="s">
        <v>1376</v>
      </c>
      <c r="C727" s="39"/>
      <c r="D727" s="42">
        <v>0.7765661944444443</v>
      </c>
      <c r="E727" s="41">
        <f t="shared" si="221"/>
        <v>0</v>
      </c>
      <c r="F727" s="37"/>
      <c r="G727" s="37"/>
      <c r="H727" s="38">
        <v>0.25885539814814812</v>
      </c>
      <c r="I727" s="37"/>
      <c r="J727" s="37">
        <v>0.25885539814814812</v>
      </c>
      <c r="K727" s="37"/>
      <c r="L727" s="38">
        <f t="shared" si="222"/>
        <v>0.25885539814814801</v>
      </c>
      <c r="M727" s="74"/>
      <c r="N727" s="37">
        <f t="shared" si="216"/>
        <v>0</v>
      </c>
      <c r="O727" s="37">
        <f t="shared" si="217"/>
        <v>0</v>
      </c>
      <c r="P727" s="37"/>
      <c r="Q727" s="37"/>
      <c r="R727" s="35">
        <f t="shared" si="209"/>
        <v>0.7765661944444443</v>
      </c>
      <c r="S727" s="35">
        <f t="shared" si="210"/>
        <v>-0.51771079629629624</v>
      </c>
      <c r="T727" s="34">
        <f t="shared" si="223"/>
        <v>-1</v>
      </c>
      <c r="U727" s="74"/>
      <c r="V727" s="74"/>
      <c r="W727" s="85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1:42" ht="31.2">
      <c r="A728" s="44" t="s">
        <v>1375</v>
      </c>
      <c r="B728" s="43" t="s">
        <v>1374</v>
      </c>
      <c r="C728" s="39"/>
      <c r="D728" s="42">
        <v>1.0871926722222218</v>
      </c>
      <c r="E728" s="41">
        <f t="shared" si="221"/>
        <v>0</v>
      </c>
      <c r="F728" s="37"/>
      <c r="G728" s="37"/>
      <c r="H728" s="38">
        <v>0.36239755740740726</v>
      </c>
      <c r="I728" s="37"/>
      <c r="J728" s="37">
        <v>0.36239755740740726</v>
      </c>
      <c r="K728" s="37"/>
      <c r="L728" s="38">
        <f t="shared" si="222"/>
        <v>0.36239755740740737</v>
      </c>
      <c r="M728" s="74"/>
      <c r="N728" s="37">
        <f t="shared" si="216"/>
        <v>0</v>
      </c>
      <c r="O728" s="37">
        <f t="shared" si="217"/>
        <v>0</v>
      </c>
      <c r="P728" s="37"/>
      <c r="Q728" s="37"/>
      <c r="R728" s="35">
        <f t="shared" si="209"/>
        <v>1.0871926722222218</v>
      </c>
      <c r="S728" s="35">
        <f t="shared" si="210"/>
        <v>-0.72479511481481451</v>
      </c>
      <c r="T728" s="34">
        <f t="shared" si="223"/>
        <v>-1</v>
      </c>
      <c r="U728" s="74"/>
      <c r="V728" s="74"/>
      <c r="W728" s="85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1:42" ht="46.8">
      <c r="A729" s="44" t="s">
        <v>1373</v>
      </c>
      <c r="B729" s="43" t="s">
        <v>1372</v>
      </c>
      <c r="C729" s="39"/>
      <c r="D729" s="42"/>
      <c r="E729" s="41">
        <f t="shared" si="221"/>
        <v>0.17456769999999999</v>
      </c>
      <c r="F729" s="37"/>
      <c r="G729" s="37">
        <v>5.2186499999999997E-2</v>
      </c>
      <c r="H729" s="38">
        <v>0</v>
      </c>
      <c r="I729" s="37">
        <f>0.1745677-G729</f>
        <v>0.1223812</v>
      </c>
      <c r="J729" s="37">
        <v>0</v>
      </c>
      <c r="K729" s="37"/>
      <c r="L729" s="38">
        <f t="shared" si="222"/>
        <v>0</v>
      </c>
      <c r="M729" s="74"/>
      <c r="N729" s="37">
        <f t="shared" ref="N729:N746" si="224">E729</f>
        <v>0.17456769999999999</v>
      </c>
      <c r="O729" s="37">
        <f t="shared" ref="O729:O746" si="225">I729</f>
        <v>0.1223812</v>
      </c>
      <c r="P729" s="37"/>
      <c r="Q729" s="37"/>
      <c r="R729" s="35">
        <f t="shared" si="209"/>
        <v>-0.17456769999999999</v>
      </c>
      <c r="S729" s="35">
        <f t="shared" si="210"/>
        <v>0.17456769999999999</v>
      </c>
      <c r="T729" s="34"/>
      <c r="U729" s="74"/>
      <c r="V729" s="74"/>
      <c r="W729" s="85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1:42" ht="46.8">
      <c r="A730" s="44" t="s">
        <v>1371</v>
      </c>
      <c r="B730" s="43" t="s">
        <v>1370</v>
      </c>
      <c r="C730" s="39"/>
      <c r="D730" s="42"/>
      <c r="E730" s="41">
        <f t="shared" si="221"/>
        <v>3.7296800000000005E-2</v>
      </c>
      <c r="F730" s="37"/>
      <c r="G730" s="37">
        <v>3.2175000000000002E-2</v>
      </c>
      <c r="H730" s="38"/>
      <c r="I730" s="37"/>
      <c r="J730" s="37"/>
      <c r="K730" s="37">
        <v>5.1218000000000001E-3</v>
      </c>
      <c r="L730" s="38"/>
      <c r="M730" s="74"/>
      <c r="N730" s="37">
        <f t="shared" si="224"/>
        <v>3.7296800000000005E-2</v>
      </c>
      <c r="O730" s="37">
        <f t="shared" si="225"/>
        <v>0</v>
      </c>
      <c r="P730" s="37"/>
      <c r="Q730" s="37"/>
      <c r="R730" s="35">
        <f t="shared" si="209"/>
        <v>-3.7296800000000005E-2</v>
      </c>
      <c r="S730" s="35">
        <f t="shared" si="210"/>
        <v>3.7296800000000005E-2</v>
      </c>
      <c r="T730" s="34"/>
      <c r="U730" s="74"/>
      <c r="V730" s="74"/>
      <c r="W730" s="85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1:42" ht="31.2">
      <c r="A731" s="44" t="s">
        <v>1369</v>
      </c>
      <c r="B731" s="43" t="s">
        <v>1368</v>
      </c>
      <c r="C731" s="39"/>
      <c r="D731" s="42"/>
      <c r="E731" s="41">
        <f t="shared" si="221"/>
        <v>0.12640099999999999</v>
      </c>
      <c r="F731" s="37"/>
      <c r="G731" s="37">
        <v>5.092315E-2</v>
      </c>
      <c r="H731" s="38">
        <v>0</v>
      </c>
      <c r="I731" s="37">
        <f>0.107402-G731</f>
        <v>5.6478849999999997E-2</v>
      </c>
      <c r="J731" s="37">
        <v>0</v>
      </c>
      <c r="K731" s="37">
        <v>1.8998999999999999E-2</v>
      </c>
      <c r="L731" s="38">
        <f>D731-H731-J731-F731</f>
        <v>0</v>
      </c>
      <c r="M731" s="74"/>
      <c r="N731" s="37">
        <f t="shared" si="224"/>
        <v>0.12640099999999999</v>
      </c>
      <c r="O731" s="37">
        <f t="shared" si="225"/>
        <v>5.6478849999999997E-2</v>
      </c>
      <c r="P731" s="37"/>
      <c r="Q731" s="37"/>
      <c r="R731" s="35">
        <f t="shared" si="209"/>
        <v>-0.12640099999999999</v>
      </c>
      <c r="S731" s="35">
        <f t="shared" si="210"/>
        <v>0.12640099999999999</v>
      </c>
      <c r="T731" s="34"/>
      <c r="U731" s="74"/>
      <c r="V731" s="74"/>
      <c r="W731" s="85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1:42" ht="31.2">
      <c r="A732" s="44" t="s">
        <v>1367</v>
      </c>
      <c r="B732" s="43" t="s">
        <v>1366</v>
      </c>
      <c r="C732" s="39"/>
      <c r="D732" s="42"/>
      <c r="E732" s="41">
        <f t="shared" si="221"/>
        <v>0.44997059999999994</v>
      </c>
      <c r="F732" s="37"/>
      <c r="G732" s="45">
        <v>3.4549999999999997E-2</v>
      </c>
      <c r="H732" s="38">
        <v>0</v>
      </c>
      <c r="I732" s="37">
        <f>0.582069-G732</f>
        <v>0.54751899999999998</v>
      </c>
      <c r="J732" s="37">
        <v>0</v>
      </c>
      <c r="K732" s="37">
        <v>-0.1320984</v>
      </c>
      <c r="L732" s="38">
        <f>D732-H732-J732-F732</f>
        <v>0</v>
      </c>
      <c r="M732" s="74"/>
      <c r="N732" s="37">
        <f t="shared" si="224"/>
        <v>0.44997059999999994</v>
      </c>
      <c r="O732" s="37">
        <f t="shared" si="225"/>
        <v>0.54751899999999998</v>
      </c>
      <c r="P732" s="37"/>
      <c r="Q732" s="37"/>
      <c r="R732" s="35">
        <f t="shared" si="209"/>
        <v>-0.44997059999999994</v>
      </c>
      <c r="S732" s="35">
        <f t="shared" si="210"/>
        <v>0.44997059999999994</v>
      </c>
      <c r="T732" s="34"/>
      <c r="U732" s="74"/>
      <c r="V732" s="74"/>
      <c r="W732" s="85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1:42" ht="31.2">
      <c r="A733" s="44" t="s">
        <v>1365</v>
      </c>
      <c r="B733" s="43" t="s">
        <v>1364</v>
      </c>
      <c r="C733" s="39"/>
      <c r="D733" s="42"/>
      <c r="E733" s="41">
        <f t="shared" si="221"/>
        <v>1.9323779999999999</v>
      </c>
      <c r="F733" s="37"/>
      <c r="G733" s="45">
        <v>1.7890108429999998</v>
      </c>
      <c r="H733" s="38">
        <v>0</v>
      </c>
      <c r="I733" s="37">
        <f>1.932378-G733</f>
        <v>0.14336715700000013</v>
      </c>
      <c r="J733" s="37">
        <v>0</v>
      </c>
      <c r="K733" s="37"/>
      <c r="L733" s="38">
        <f>D733-H733-J733-F733</f>
        <v>0</v>
      </c>
      <c r="M733" s="74"/>
      <c r="N733" s="37">
        <f t="shared" si="224"/>
        <v>1.9323779999999999</v>
      </c>
      <c r="O733" s="37">
        <f t="shared" si="225"/>
        <v>0.14336715700000013</v>
      </c>
      <c r="P733" s="37"/>
      <c r="Q733" s="37"/>
      <c r="R733" s="35">
        <f t="shared" si="209"/>
        <v>-1.9323779999999999</v>
      </c>
      <c r="S733" s="35">
        <f t="shared" si="210"/>
        <v>1.9323779999999999</v>
      </c>
      <c r="T733" s="34"/>
      <c r="U733" s="74"/>
      <c r="V733" s="74"/>
      <c r="W733" s="85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1:42" ht="46.8">
      <c r="A734" s="44" t="s">
        <v>1363</v>
      </c>
      <c r="B734" s="48" t="s">
        <v>1362</v>
      </c>
      <c r="C734" s="50"/>
      <c r="D734" s="48"/>
      <c r="E734" s="41">
        <f t="shared" si="221"/>
        <v>4.4999999999999999E-4</v>
      </c>
      <c r="F734" s="37"/>
      <c r="G734" s="45"/>
      <c r="H734" s="86"/>
      <c r="I734" s="41">
        <v>4.4999999999999999E-4</v>
      </c>
      <c r="J734" s="37"/>
      <c r="K734" s="37"/>
      <c r="L734" s="38"/>
      <c r="M734" s="74"/>
      <c r="N734" s="37">
        <f t="shared" si="224"/>
        <v>4.4999999999999999E-4</v>
      </c>
      <c r="O734" s="37">
        <f t="shared" si="225"/>
        <v>4.4999999999999999E-4</v>
      </c>
      <c r="P734" s="41">
        <f>I734</f>
        <v>4.4999999999999999E-4</v>
      </c>
      <c r="Q734" s="41">
        <f>P734</f>
        <v>4.4999999999999999E-4</v>
      </c>
      <c r="R734" s="35">
        <f t="shared" si="209"/>
        <v>-4.4999999999999999E-4</v>
      </c>
      <c r="S734" s="35">
        <f t="shared" si="210"/>
        <v>4.4999999999999999E-4</v>
      </c>
      <c r="T734" s="34"/>
      <c r="U734" s="74"/>
      <c r="V734" s="74"/>
      <c r="W734" s="85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1:42" ht="31.2">
      <c r="A735" s="44" t="s">
        <v>1361</v>
      </c>
      <c r="B735" s="48" t="s">
        <v>1360</v>
      </c>
      <c r="C735" s="50"/>
      <c r="D735" s="48"/>
      <c r="E735" s="41">
        <f t="shared" si="221"/>
        <v>8.5749999999999993E-3</v>
      </c>
      <c r="F735" s="37"/>
      <c r="G735" s="45"/>
      <c r="H735" s="65"/>
      <c r="I735" s="41">
        <v>8.5749999999999993E-3</v>
      </c>
      <c r="J735" s="37"/>
      <c r="K735" s="37"/>
      <c r="L735" s="38"/>
      <c r="M735" s="74"/>
      <c r="N735" s="37">
        <f t="shared" si="224"/>
        <v>8.5749999999999993E-3</v>
      </c>
      <c r="O735" s="37">
        <f t="shared" si="225"/>
        <v>8.5749999999999993E-3</v>
      </c>
      <c r="P735" s="41"/>
      <c r="Q735" s="41"/>
      <c r="R735" s="35">
        <f t="shared" ref="R735:R798" si="226">D735-E735</f>
        <v>-8.5749999999999993E-3</v>
      </c>
      <c r="S735" s="35">
        <f t="shared" ref="S735:S798" si="227">E735-F735-H735-J735</f>
        <v>8.5749999999999993E-3</v>
      </c>
      <c r="T735" s="34"/>
      <c r="U735" s="74"/>
      <c r="V735" s="74"/>
      <c r="W735" s="8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1:42" ht="46.8">
      <c r="A736" s="44" t="s">
        <v>1359</v>
      </c>
      <c r="B736" s="48" t="s">
        <v>1358</v>
      </c>
      <c r="C736" s="50"/>
      <c r="D736" s="48"/>
      <c r="E736" s="41">
        <f t="shared" si="221"/>
        <v>4.4999999999999999E-4</v>
      </c>
      <c r="F736" s="37"/>
      <c r="G736" s="45"/>
      <c r="H736" s="86"/>
      <c r="I736" s="41">
        <v>4.4999999999999999E-4</v>
      </c>
      <c r="J736" s="37"/>
      <c r="K736" s="37"/>
      <c r="L736" s="38"/>
      <c r="M736" s="74"/>
      <c r="N736" s="37">
        <f t="shared" si="224"/>
        <v>4.4999999999999999E-4</v>
      </c>
      <c r="O736" s="37">
        <f t="shared" si="225"/>
        <v>4.4999999999999999E-4</v>
      </c>
      <c r="P736" s="41">
        <f>I736</f>
        <v>4.4999999999999999E-4</v>
      </c>
      <c r="Q736" s="41">
        <f>P736</f>
        <v>4.4999999999999999E-4</v>
      </c>
      <c r="R736" s="35">
        <f t="shared" si="226"/>
        <v>-4.4999999999999999E-4</v>
      </c>
      <c r="S736" s="35">
        <f t="shared" si="227"/>
        <v>4.4999999999999999E-4</v>
      </c>
      <c r="T736" s="34"/>
      <c r="U736" s="74"/>
      <c r="V736" s="74"/>
      <c r="W736" s="85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1:42" ht="46.8">
      <c r="A737" s="44" t="s">
        <v>1357</v>
      </c>
      <c r="B737" s="48" t="s">
        <v>1356</v>
      </c>
      <c r="C737" s="50"/>
      <c r="D737" s="48"/>
      <c r="E737" s="41">
        <f t="shared" si="221"/>
        <v>4.4999999999999999E-4</v>
      </c>
      <c r="F737" s="37"/>
      <c r="G737" s="45"/>
      <c r="H737" s="86"/>
      <c r="I737" s="41">
        <v>4.4999999999999999E-4</v>
      </c>
      <c r="J737" s="37"/>
      <c r="K737" s="37"/>
      <c r="L737" s="38"/>
      <c r="M737" s="74"/>
      <c r="N737" s="37">
        <f t="shared" si="224"/>
        <v>4.4999999999999999E-4</v>
      </c>
      <c r="O737" s="37">
        <f t="shared" si="225"/>
        <v>4.4999999999999999E-4</v>
      </c>
      <c r="P737" s="41">
        <f>I737</f>
        <v>4.4999999999999999E-4</v>
      </c>
      <c r="Q737" s="41">
        <f>P737</f>
        <v>4.4999999999999999E-4</v>
      </c>
      <c r="R737" s="35">
        <f t="shared" si="226"/>
        <v>-4.4999999999999999E-4</v>
      </c>
      <c r="S737" s="35">
        <f t="shared" si="227"/>
        <v>4.4999999999999999E-4</v>
      </c>
      <c r="T737" s="34"/>
      <c r="U737" s="74"/>
      <c r="V737" s="74"/>
      <c r="W737" s="85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1:42" ht="31.2">
      <c r="A738" s="44" t="s">
        <v>1355</v>
      </c>
      <c r="B738" s="48" t="s">
        <v>1354</v>
      </c>
      <c r="C738" s="50"/>
      <c r="D738" s="48"/>
      <c r="E738" s="41">
        <f t="shared" si="221"/>
        <v>8.5749999999999993E-3</v>
      </c>
      <c r="F738" s="37"/>
      <c r="G738" s="45"/>
      <c r="H738" s="65"/>
      <c r="I738" s="41">
        <v>8.5749999999999993E-3</v>
      </c>
      <c r="J738" s="37"/>
      <c r="K738" s="37"/>
      <c r="L738" s="38"/>
      <c r="M738" s="74"/>
      <c r="N738" s="37">
        <f t="shared" si="224"/>
        <v>8.5749999999999993E-3</v>
      </c>
      <c r="O738" s="37">
        <f t="shared" si="225"/>
        <v>8.5749999999999993E-3</v>
      </c>
      <c r="P738" s="41"/>
      <c r="Q738" s="41"/>
      <c r="R738" s="35">
        <f t="shared" si="226"/>
        <v>-8.5749999999999993E-3</v>
      </c>
      <c r="S738" s="35">
        <f t="shared" si="227"/>
        <v>8.5749999999999993E-3</v>
      </c>
      <c r="T738" s="34"/>
      <c r="U738" s="74"/>
      <c r="V738" s="74"/>
      <c r="W738" s="85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1:42" ht="46.8">
      <c r="A739" s="44" t="s">
        <v>1353</v>
      </c>
      <c r="B739" s="48" t="s">
        <v>1352</v>
      </c>
      <c r="C739" s="50"/>
      <c r="D739" s="48"/>
      <c r="E739" s="41">
        <f t="shared" si="221"/>
        <v>4.4999999999999999E-4</v>
      </c>
      <c r="F739" s="37"/>
      <c r="G739" s="45"/>
      <c r="H739" s="86"/>
      <c r="I739" s="41">
        <v>4.4999999999999999E-4</v>
      </c>
      <c r="J739" s="37"/>
      <c r="K739" s="37"/>
      <c r="L739" s="38"/>
      <c r="M739" s="74"/>
      <c r="N739" s="37">
        <f t="shared" si="224"/>
        <v>4.4999999999999999E-4</v>
      </c>
      <c r="O739" s="37">
        <f t="shared" si="225"/>
        <v>4.4999999999999999E-4</v>
      </c>
      <c r="P739" s="41">
        <f>I739</f>
        <v>4.4999999999999999E-4</v>
      </c>
      <c r="Q739" s="41">
        <f>P739</f>
        <v>4.4999999999999999E-4</v>
      </c>
      <c r="R739" s="35">
        <f t="shared" si="226"/>
        <v>-4.4999999999999999E-4</v>
      </c>
      <c r="S739" s="35">
        <f t="shared" si="227"/>
        <v>4.4999999999999999E-4</v>
      </c>
      <c r="T739" s="34"/>
      <c r="U739" s="74"/>
      <c r="V739" s="74"/>
      <c r="W739" s="85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1:42" ht="31.2">
      <c r="A740" s="44" t="s">
        <v>1351</v>
      </c>
      <c r="B740" s="48" t="s">
        <v>1350</v>
      </c>
      <c r="C740" s="50"/>
      <c r="D740" s="48"/>
      <c r="E740" s="41">
        <f t="shared" si="221"/>
        <v>1.521E-2</v>
      </c>
      <c r="F740" s="37"/>
      <c r="G740" s="45"/>
      <c r="H740" s="65"/>
      <c r="I740" s="41">
        <v>8.3099999999999997E-3</v>
      </c>
      <c r="J740" s="37"/>
      <c r="K740" s="37">
        <v>6.8999999999999999E-3</v>
      </c>
      <c r="L740" s="38"/>
      <c r="M740" s="74"/>
      <c r="N740" s="37">
        <f t="shared" si="224"/>
        <v>1.521E-2</v>
      </c>
      <c r="O740" s="37">
        <f t="shared" si="225"/>
        <v>8.3099999999999997E-3</v>
      </c>
      <c r="P740" s="37"/>
      <c r="Q740" s="37"/>
      <c r="R740" s="35">
        <f t="shared" si="226"/>
        <v>-1.521E-2</v>
      </c>
      <c r="S740" s="35">
        <f t="shared" si="227"/>
        <v>1.521E-2</v>
      </c>
      <c r="T740" s="34"/>
      <c r="U740" s="74"/>
      <c r="V740" s="74"/>
      <c r="W740" s="85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1:42" ht="31.2">
      <c r="A741" s="44" t="s">
        <v>1349</v>
      </c>
      <c r="B741" s="48" t="s">
        <v>1348</v>
      </c>
      <c r="C741" s="50"/>
      <c r="D741" s="48"/>
      <c r="E741" s="41">
        <f t="shared" si="221"/>
        <v>0.19763170999999999</v>
      </c>
      <c r="F741" s="37"/>
      <c r="G741" s="45"/>
      <c r="H741" s="65"/>
      <c r="I741" s="41">
        <v>0.19749170999999999</v>
      </c>
      <c r="J741" s="37"/>
      <c r="K741" s="41">
        <v>1.3999999999999999E-4</v>
      </c>
      <c r="L741" s="38"/>
      <c r="M741" s="74"/>
      <c r="N741" s="37">
        <f t="shared" si="224"/>
        <v>0.19763170999999999</v>
      </c>
      <c r="O741" s="37">
        <f t="shared" si="225"/>
        <v>0.19749170999999999</v>
      </c>
      <c r="P741" s="37"/>
      <c r="Q741" s="37"/>
      <c r="R741" s="35">
        <f t="shared" si="226"/>
        <v>-0.19763170999999999</v>
      </c>
      <c r="S741" s="35">
        <f t="shared" si="227"/>
        <v>0.19763170999999999</v>
      </c>
      <c r="T741" s="34"/>
      <c r="U741" s="74"/>
      <c r="V741" s="74"/>
      <c r="W741" s="85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</row>
    <row r="742" spans="1:42" ht="31.2">
      <c r="A742" s="44" t="s">
        <v>1347</v>
      </c>
      <c r="B742" s="48" t="s">
        <v>1346</v>
      </c>
      <c r="C742" s="50"/>
      <c r="D742" s="48"/>
      <c r="E742" s="41">
        <f t="shared" si="221"/>
        <v>0.11792569999999999</v>
      </c>
      <c r="F742" s="37"/>
      <c r="G742" s="45"/>
      <c r="H742" s="65"/>
      <c r="I742" s="41">
        <v>0.11775569999999999</v>
      </c>
      <c r="J742" s="37"/>
      <c r="K742" s="41">
        <v>1.7000000000000001E-4</v>
      </c>
      <c r="L742" s="38"/>
      <c r="M742" s="74"/>
      <c r="N742" s="37">
        <f t="shared" si="224"/>
        <v>0.11792569999999999</v>
      </c>
      <c r="O742" s="37">
        <f t="shared" si="225"/>
        <v>0.11775569999999999</v>
      </c>
      <c r="P742" s="37"/>
      <c r="Q742" s="37"/>
      <c r="R742" s="35">
        <f t="shared" si="226"/>
        <v>-0.11792569999999999</v>
      </c>
      <c r="S742" s="35">
        <f t="shared" si="227"/>
        <v>0.11792569999999999</v>
      </c>
      <c r="T742" s="34"/>
      <c r="U742" s="74"/>
      <c r="V742" s="74"/>
      <c r="W742" s="85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</row>
    <row r="743" spans="1:42" ht="31.2">
      <c r="A743" s="44" t="s">
        <v>1345</v>
      </c>
      <c r="B743" s="48" t="s">
        <v>1344</v>
      </c>
      <c r="C743" s="50"/>
      <c r="D743" s="48"/>
      <c r="E743" s="41">
        <f t="shared" si="221"/>
        <v>2.2499999999999999E-4</v>
      </c>
      <c r="F743" s="37"/>
      <c r="G743" s="45"/>
      <c r="H743" s="86"/>
      <c r="I743" s="41">
        <v>2.2499999999999999E-4</v>
      </c>
      <c r="J743" s="37"/>
      <c r="K743" s="37"/>
      <c r="L743" s="38"/>
      <c r="M743" s="74"/>
      <c r="N743" s="37">
        <f t="shared" si="224"/>
        <v>2.2499999999999999E-4</v>
      </c>
      <c r="O743" s="37">
        <f t="shared" si="225"/>
        <v>2.2499999999999999E-4</v>
      </c>
      <c r="P743" s="37"/>
      <c r="Q743" s="37"/>
      <c r="R743" s="35">
        <f t="shared" si="226"/>
        <v>-2.2499999999999999E-4</v>
      </c>
      <c r="S743" s="35">
        <f t="shared" si="227"/>
        <v>2.2499999999999999E-4</v>
      </c>
      <c r="T743" s="34"/>
      <c r="U743" s="74"/>
      <c r="V743" s="74"/>
      <c r="W743" s="85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</row>
    <row r="744" spans="1:42" ht="31.2">
      <c r="A744" s="44" t="s">
        <v>1343</v>
      </c>
      <c r="B744" s="48" t="s">
        <v>1342</v>
      </c>
      <c r="C744" s="50"/>
      <c r="D744" s="48"/>
      <c r="E744" s="41">
        <f t="shared" si="221"/>
        <v>2.2499999999999999E-4</v>
      </c>
      <c r="F744" s="37"/>
      <c r="G744" s="45"/>
      <c r="H744" s="86"/>
      <c r="I744" s="41">
        <v>2.2499999999999999E-4</v>
      </c>
      <c r="J744" s="37"/>
      <c r="K744" s="37"/>
      <c r="L744" s="38"/>
      <c r="M744" s="74"/>
      <c r="N744" s="37">
        <f t="shared" si="224"/>
        <v>2.2499999999999999E-4</v>
      </c>
      <c r="O744" s="37">
        <f t="shared" si="225"/>
        <v>2.2499999999999999E-4</v>
      </c>
      <c r="P744" s="37"/>
      <c r="Q744" s="37"/>
      <c r="R744" s="35">
        <f t="shared" si="226"/>
        <v>-2.2499999999999999E-4</v>
      </c>
      <c r="S744" s="35">
        <f t="shared" si="227"/>
        <v>2.2499999999999999E-4</v>
      </c>
      <c r="T744" s="34"/>
      <c r="U744" s="74"/>
      <c r="V744" s="74"/>
      <c r="W744" s="85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</row>
    <row r="745" spans="1:42" ht="31.2">
      <c r="A745" s="44" t="s">
        <v>1341</v>
      </c>
      <c r="B745" s="48" t="s">
        <v>1340</v>
      </c>
      <c r="C745" s="50"/>
      <c r="D745" s="48"/>
      <c r="E745" s="41">
        <f t="shared" si="221"/>
        <v>9.0233999999999995E-2</v>
      </c>
      <c r="F745" s="37"/>
      <c r="G745" s="45"/>
      <c r="H745" s="65"/>
      <c r="I745" s="41">
        <v>8.5749999999999993E-3</v>
      </c>
      <c r="J745" s="37"/>
      <c r="K745" s="37">
        <v>8.1658999999999995E-2</v>
      </c>
      <c r="L745" s="38"/>
      <c r="M745" s="74"/>
      <c r="N745" s="37">
        <f t="shared" si="224"/>
        <v>9.0233999999999995E-2</v>
      </c>
      <c r="O745" s="37">
        <f t="shared" si="225"/>
        <v>8.5749999999999993E-3</v>
      </c>
      <c r="P745" s="37"/>
      <c r="Q745" s="37"/>
      <c r="R745" s="35">
        <f t="shared" si="226"/>
        <v>-9.0233999999999995E-2</v>
      </c>
      <c r="S745" s="35">
        <f t="shared" si="227"/>
        <v>9.0233999999999995E-2</v>
      </c>
      <c r="T745" s="34"/>
      <c r="U745" s="74"/>
      <c r="V745" s="74"/>
      <c r="W745" s="8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</row>
    <row r="746" spans="1:42" ht="46.8">
      <c r="A746" s="44" t="s">
        <v>1339</v>
      </c>
      <c r="B746" s="48" t="s">
        <v>1338</v>
      </c>
      <c r="C746" s="50"/>
      <c r="D746" s="48"/>
      <c r="E746" s="41">
        <f t="shared" si="221"/>
        <v>1.0674999999999999E-2</v>
      </c>
      <c r="F746" s="37"/>
      <c r="G746" s="45"/>
      <c r="H746" s="65"/>
      <c r="I746" s="41">
        <v>8.5749999999999993E-3</v>
      </c>
      <c r="J746" s="37"/>
      <c r="K746" s="37">
        <v>2.0999999999999999E-3</v>
      </c>
      <c r="L746" s="38"/>
      <c r="M746" s="74"/>
      <c r="N746" s="37">
        <f t="shared" si="224"/>
        <v>1.0674999999999999E-2</v>
      </c>
      <c r="O746" s="37">
        <f t="shared" si="225"/>
        <v>8.5749999999999993E-3</v>
      </c>
      <c r="P746" s="37"/>
      <c r="Q746" s="37"/>
      <c r="R746" s="35">
        <f t="shared" si="226"/>
        <v>-1.0674999999999999E-2</v>
      </c>
      <c r="S746" s="35">
        <f t="shared" si="227"/>
        <v>1.0674999999999999E-2</v>
      </c>
      <c r="T746" s="34"/>
      <c r="U746" s="74"/>
      <c r="V746" s="74"/>
      <c r="W746" s="85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</row>
    <row r="747" spans="1:42" ht="62.4">
      <c r="A747" s="44" t="s">
        <v>1337</v>
      </c>
      <c r="B747" s="47" t="s">
        <v>1336</v>
      </c>
      <c r="C747" s="50"/>
      <c r="D747" s="48"/>
      <c r="E747" s="41">
        <f t="shared" si="221"/>
        <v>2.9194999999999999E-2</v>
      </c>
      <c r="F747" s="37"/>
      <c r="G747" s="45"/>
      <c r="H747" s="65"/>
      <c r="I747" s="41"/>
      <c r="J747" s="37"/>
      <c r="K747" s="37">
        <v>2.9194999999999999E-2</v>
      </c>
      <c r="L747" s="38"/>
      <c r="M747" s="74"/>
      <c r="N747" s="37"/>
      <c r="O747" s="37"/>
      <c r="P747" s="37"/>
      <c r="Q747" s="37"/>
      <c r="R747" s="35">
        <f t="shared" si="226"/>
        <v>-2.9194999999999999E-2</v>
      </c>
      <c r="S747" s="35">
        <f t="shared" si="227"/>
        <v>2.9194999999999999E-2</v>
      </c>
      <c r="T747" s="34"/>
      <c r="U747" s="74"/>
      <c r="V747" s="74"/>
      <c r="W747" s="85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</row>
    <row r="748" spans="1:42" ht="26.25" customHeight="1">
      <c r="A748" s="44" t="s">
        <v>1335</v>
      </c>
      <c r="B748" s="47" t="s">
        <v>1334</v>
      </c>
      <c r="C748" s="50"/>
      <c r="D748" s="48"/>
      <c r="E748" s="41">
        <f t="shared" si="221"/>
        <v>4.2200000000000001E-4</v>
      </c>
      <c r="F748" s="37"/>
      <c r="G748" s="45"/>
      <c r="H748" s="65"/>
      <c r="I748" s="41"/>
      <c r="J748" s="37"/>
      <c r="K748" s="41">
        <v>4.2200000000000001E-4</v>
      </c>
      <c r="L748" s="38"/>
      <c r="M748" s="74"/>
      <c r="N748" s="37"/>
      <c r="O748" s="37"/>
      <c r="P748" s="37"/>
      <c r="Q748" s="37"/>
      <c r="R748" s="35">
        <f t="shared" si="226"/>
        <v>-4.2200000000000001E-4</v>
      </c>
      <c r="S748" s="35">
        <f t="shared" si="227"/>
        <v>4.2200000000000001E-4</v>
      </c>
      <c r="T748" s="34"/>
      <c r="U748" s="74"/>
      <c r="V748" s="74"/>
      <c r="W748" s="85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</row>
    <row r="749" spans="1:42" ht="41.25" customHeight="1">
      <c r="A749" s="44" t="s">
        <v>1333</v>
      </c>
      <c r="B749" s="47" t="s">
        <v>1332</v>
      </c>
      <c r="C749" s="50"/>
      <c r="D749" s="48"/>
      <c r="E749" s="41">
        <f t="shared" si="221"/>
        <v>1.7570510000000001E-2</v>
      </c>
      <c r="F749" s="37"/>
      <c r="G749" s="45"/>
      <c r="H749" s="65"/>
      <c r="I749" s="41"/>
      <c r="J749" s="37"/>
      <c r="K749" s="41">
        <v>1.7570510000000001E-2</v>
      </c>
      <c r="L749" s="38"/>
      <c r="M749" s="74"/>
      <c r="N749" s="37"/>
      <c r="O749" s="37"/>
      <c r="P749" s="37"/>
      <c r="Q749" s="37"/>
      <c r="R749" s="35">
        <f t="shared" si="226"/>
        <v>-1.7570510000000001E-2</v>
      </c>
      <c r="S749" s="35">
        <f t="shared" si="227"/>
        <v>1.7570510000000001E-2</v>
      </c>
      <c r="T749" s="34"/>
      <c r="U749" s="74"/>
      <c r="V749" s="74"/>
      <c r="W749" s="85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</row>
    <row r="750" spans="1:42" ht="26.25" customHeight="1">
      <c r="A750" s="44" t="s">
        <v>1331</v>
      </c>
      <c r="B750" s="47" t="s">
        <v>1330</v>
      </c>
      <c r="C750" s="50"/>
      <c r="D750" s="48"/>
      <c r="E750" s="41">
        <f t="shared" si="221"/>
        <v>1.6238269999999999E-2</v>
      </c>
      <c r="F750" s="37"/>
      <c r="G750" s="45"/>
      <c r="H750" s="65"/>
      <c r="I750" s="41"/>
      <c r="J750" s="37"/>
      <c r="K750" s="41">
        <v>1.6238269999999999E-2</v>
      </c>
      <c r="L750" s="38"/>
      <c r="M750" s="74"/>
      <c r="N750" s="37"/>
      <c r="O750" s="37"/>
      <c r="P750" s="37"/>
      <c r="Q750" s="37"/>
      <c r="R750" s="35">
        <f t="shared" si="226"/>
        <v>-1.6238269999999999E-2</v>
      </c>
      <c r="S750" s="35">
        <f t="shared" si="227"/>
        <v>1.6238269999999999E-2</v>
      </c>
      <c r="T750" s="34"/>
      <c r="U750" s="74"/>
      <c r="V750" s="74"/>
      <c r="W750" s="85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</row>
    <row r="751" spans="1:42" s="208" customFormat="1" ht="20.25" customHeight="1">
      <c r="A751" s="209" t="s">
        <v>494</v>
      </c>
      <c r="B751" s="197" t="s">
        <v>1329</v>
      </c>
      <c r="C751" s="198"/>
      <c r="D751" s="199"/>
      <c r="E751" s="220"/>
      <c r="F751" s="220"/>
      <c r="G751" s="220"/>
      <c r="H751" s="220"/>
      <c r="I751" s="220"/>
      <c r="J751" s="220"/>
      <c r="K751" s="220"/>
      <c r="L751" s="210"/>
      <c r="M751" s="201"/>
      <c r="N751" s="203"/>
      <c r="O751" s="203"/>
      <c r="P751" s="204"/>
      <c r="Q751" s="204"/>
      <c r="R751" s="205">
        <f t="shared" si="226"/>
        <v>0</v>
      </c>
      <c r="S751" s="205">
        <f t="shared" si="227"/>
        <v>0</v>
      </c>
      <c r="T751" s="206"/>
      <c r="U751" s="201"/>
      <c r="V751" s="201"/>
      <c r="W751" s="207"/>
    </row>
    <row r="752" spans="1:42" ht="31.2">
      <c r="A752" s="44" t="s">
        <v>1328</v>
      </c>
      <c r="B752" s="43" t="s">
        <v>1327</v>
      </c>
      <c r="C752" s="39"/>
      <c r="D752" s="42">
        <v>0.31062647777777774</v>
      </c>
      <c r="E752" s="41">
        <f t="shared" ref="E752:E758" si="228">G752+I752+K752+M752</f>
        <v>8.2406389999999996E-2</v>
      </c>
      <c r="F752" s="83"/>
      <c r="G752" s="82"/>
      <c r="H752" s="45">
        <v>0.10354215925925925</v>
      </c>
      <c r="I752" s="81">
        <v>2.663E-3</v>
      </c>
      <c r="J752" s="81">
        <v>0.10354215925925925</v>
      </c>
      <c r="K752" s="45">
        <v>7.9743389999999997E-2</v>
      </c>
      <c r="L752" s="38">
        <f>D752-H752-J752-F752</f>
        <v>0.10354215925925925</v>
      </c>
      <c r="M752" s="33"/>
      <c r="N752" s="37">
        <f t="shared" ref="N752:N757" si="229">E752</f>
        <v>8.2406389999999996E-2</v>
      </c>
      <c r="O752" s="37">
        <f t="shared" ref="O752:O757" si="230">I752</f>
        <v>2.663E-3</v>
      </c>
      <c r="P752" s="36"/>
      <c r="Q752" s="36"/>
      <c r="R752" s="35">
        <f t="shared" si="226"/>
        <v>0.22822008777777775</v>
      </c>
      <c r="S752" s="35">
        <f t="shared" si="227"/>
        <v>-0.1246779285185185</v>
      </c>
      <c r="T752" s="34">
        <f>E752/(F752+H752+J752)-100%</f>
        <v>-0.60206359134513221</v>
      </c>
      <c r="U752" s="33"/>
      <c r="V752" s="33"/>
      <c r="W752" s="3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</row>
    <row r="753" spans="1:42" ht="31.2">
      <c r="A753" s="44" t="s">
        <v>1326</v>
      </c>
      <c r="B753" s="43" t="s">
        <v>1325</v>
      </c>
      <c r="C753" s="39"/>
      <c r="D753" s="42">
        <v>0.88439494827203335</v>
      </c>
      <c r="E753" s="41">
        <f t="shared" si="228"/>
        <v>0</v>
      </c>
      <c r="F753" s="83"/>
      <c r="G753" s="82"/>
      <c r="H753" s="45">
        <v>0.2947983160906778</v>
      </c>
      <c r="I753" s="81"/>
      <c r="J753" s="81">
        <v>0.2947983160906778</v>
      </c>
      <c r="K753" s="81"/>
      <c r="L753" s="38">
        <f>D753-H753-J753-F753</f>
        <v>0.29479831609067769</v>
      </c>
      <c r="M753" s="33"/>
      <c r="N753" s="37">
        <f t="shared" si="229"/>
        <v>0</v>
      </c>
      <c r="O753" s="37">
        <f t="shared" si="230"/>
        <v>0</v>
      </c>
      <c r="P753" s="36"/>
      <c r="Q753" s="36"/>
      <c r="R753" s="35">
        <f t="shared" si="226"/>
        <v>0.88439494827203335</v>
      </c>
      <c r="S753" s="35">
        <f t="shared" si="227"/>
        <v>-0.58959663218135561</v>
      </c>
      <c r="T753" s="34">
        <f>E753/(F753+H753+J753)-100%</f>
        <v>-1</v>
      </c>
      <c r="U753" s="33"/>
      <c r="V753" s="33"/>
      <c r="W753" s="32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</row>
    <row r="754" spans="1:42" ht="31.2">
      <c r="A754" s="44" t="s">
        <v>1324</v>
      </c>
      <c r="B754" s="43" t="s">
        <v>1323</v>
      </c>
      <c r="C754" s="39"/>
      <c r="D754" s="42">
        <v>1.6385611215075666</v>
      </c>
      <c r="E754" s="41">
        <f t="shared" si="228"/>
        <v>0</v>
      </c>
      <c r="F754" s="83"/>
      <c r="G754" s="82"/>
      <c r="H754" s="45">
        <v>0.5461870405025222</v>
      </c>
      <c r="I754" s="81"/>
      <c r="J754" s="81">
        <v>0.5461870405025222</v>
      </c>
      <c r="K754" s="81"/>
      <c r="L754" s="38">
        <f>D754-H754-J754-F754</f>
        <v>0.5461870405025222</v>
      </c>
      <c r="M754" s="33"/>
      <c r="N754" s="37">
        <f t="shared" si="229"/>
        <v>0</v>
      </c>
      <c r="O754" s="37">
        <f t="shared" si="230"/>
        <v>0</v>
      </c>
      <c r="P754" s="36"/>
      <c r="Q754" s="36"/>
      <c r="R754" s="35">
        <f t="shared" si="226"/>
        <v>1.6385611215075666</v>
      </c>
      <c r="S754" s="35">
        <f t="shared" si="227"/>
        <v>-1.0923740810050444</v>
      </c>
      <c r="T754" s="34">
        <f>E754/(F754+H754+J754)-100%</f>
        <v>-1</v>
      </c>
      <c r="U754" s="33"/>
      <c r="V754" s="33"/>
      <c r="W754" s="32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</row>
    <row r="755" spans="1:42" ht="31.2">
      <c r="A755" s="44" t="s">
        <v>1322</v>
      </c>
      <c r="B755" s="43" t="s">
        <v>1321</v>
      </c>
      <c r="C755" s="39"/>
      <c r="D755" s="42">
        <v>0.31062647777777774</v>
      </c>
      <c r="E755" s="41">
        <f t="shared" si="228"/>
        <v>0</v>
      </c>
      <c r="F755" s="83"/>
      <c r="G755" s="82"/>
      <c r="H755" s="45">
        <v>0.10354215925925925</v>
      </c>
      <c r="I755" s="81"/>
      <c r="J755" s="81">
        <v>0.10354215925925925</v>
      </c>
      <c r="K755" s="81"/>
      <c r="L755" s="38">
        <f>D755-H755-J755-F755</f>
        <v>0.10354215925925925</v>
      </c>
      <c r="M755" s="33"/>
      <c r="N755" s="37">
        <f t="shared" si="229"/>
        <v>0</v>
      </c>
      <c r="O755" s="37">
        <f t="shared" si="230"/>
        <v>0</v>
      </c>
      <c r="P755" s="36"/>
      <c r="Q755" s="36"/>
      <c r="R755" s="35">
        <f t="shared" si="226"/>
        <v>0.31062647777777774</v>
      </c>
      <c r="S755" s="35">
        <f t="shared" si="227"/>
        <v>-0.2070843185185185</v>
      </c>
      <c r="T755" s="34">
        <f>E755/(F755+H755+J755)-100%</f>
        <v>-1</v>
      </c>
      <c r="U755" s="33"/>
      <c r="V755" s="33"/>
      <c r="W755" s="32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</row>
    <row r="756" spans="1:42" ht="46.8">
      <c r="A756" s="44" t="s">
        <v>1320</v>
      </c>
      <c r="B756" s="43" t="s">
        <v>1319</v>
      </c>
      <c r="C756" s="39"/>
      <c r="D756" s="42">
        <v>0.43844622401159999</v>
      </c>
      <c r="E756" s="41">
        <f t="shared" si="228"/>
        <v>0</v>
      </c>
      <c r="F756" s="83"/>
      <c r="G756" s="82"/>
      <c r="H756" s="45">
        <v>0.14614874133719999</v>
      </c>
      <c r="I756" s="81"/>
      <c r="J756" s="81">
        <v>0.14614874133719999</v>
      </c>
      <c r="K756" s="81"/>
      <c r="L756" s="38">
        <f>D756-H756-J756-F756</f>
        <v>0.14614874133720004</v>
      </c>
      <c r="M756" s="33"/>
      <c r="N756" s="37">
        <f t="shared" si="229"/>
        <v>0</v>
      </c>
      <c r="O756" s="37">
        <f t="shared" si="230"/>
        <v>0</v>
      </c>
      <c r="P756" s="36"/>
      <c r="Q756" s="36"/>
      <c r="R756" s="35">
        <f t="shared" si="226"/>
        <v>0.43844622401159999</v>
      </c>
      <c r="S756" s="35">
        <f t="shared" si="227"/>
        <v>-0.29229748267439998</v>
      </c>
      <c r="T756" s="34">
        <f>E756/(F756+H756+J756)-100%</f>
        <v>-1</v>
      </c>
      <c r="U756" s="33"/>
      <c r="V756" s="33"/>
      <c r="W756" s="32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</row>
    <row r="757" spans="1:42" ht="31.2">
      <c r="A757" s="44" t="s">
        <v>1318</v>
      </c>
      <c r="B757" s="43" t="s">
        <v>1317</v>
      </c>
      <c r="C757" s="39"/>
      <c r="D757" s="42"/>
      <c r="E757" s="41">
        <f t="shared" si="228"/>
        <v>1.6420000000000001E-2</v>
      </c>
      <c r="F757" s="83"/>
      <c r="G757" s="82"/>
      <c r="H757" s="45"/>
      <c r="I757" s="81">
        <v>1.6420000000000001E-2</v>
      </c>
      <c r="J757" s="81"/>
      <c r="K757" s="81"/>
      <c r="L757" s="38"/>
      <c r="M757" s="33"/>
      <c r="N757" s="37">
        <f t="shared" si="229"/>
        <v>1.6420000000000001E-2</v>
      </c>
      <c r="O757" s="37">
        <f t="shared" si="230"/>
        <v>1.6420000000000001E-2</v>
      </c>
      <c r="P757" s="36"/>
      <c r="Q757" s="36"/>
      <c r="R757" s="35">
        <f t="shared" si="226"/>
        <v>-1.6420000000000001E-2</v>
      </c>
      <c r="S757" s="35">
        <f t="shared" si="227"/>
        <v>1.6420000000000001E-2</v>
      </c>
      <c r="T757" s="34"/>
      <c r="U757" s="33"/>
      <c r="V757" s="33"/>
      <c r="W757" s="32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</row>
    <row r="758" spans="1:42" ht="46.8">
      <c r="A758" s="44" t="s">
        <v>1316</v>
      </c>
      <c r="B758" s="43" t="s">
        <v>1315</v>
      </c>
      <c r="C758" s="39"/>
      <c r="D758" s="37"/>
      <c r="E758" s="41">
        <f t="shared" si="228"/>
        <v>2.18E-2</v>
      </c>
      <c r="F758" s="70"/>
      <c r="G758" s="70"/>
      <c r="H758" s="37"/>
      <c r="I758" s="41"/>
      <c r="J758" s="37"/>
      <c r="K758" s="41">
        <v>2.18E-2</v>
      </c>
      <c r="L758" s="38"/>
      <c r="M758" s="33"/>
      <c r="N758" s="37"/>
      <c r="O758" s="37"/>
      <c r="P758" s="36"/>
      <c r="Q758" s="36"/>
      <c r="R758" s="35">
        <f t="shared" si="226"/>
        <v>-2.18E-2</v>
      </c>
      <c r="S758" s="35">
        <f t="shared" si="227"/>
        <v>2.18E-2</v>
      </c>
      <c r="T758" s="34"/>
      <c r="U758" s="33"/>
      <c r="V758" s="33"/>
      <c r="W758" s="32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</row>
    <row r="759" spans="1:42" s="208" customFormat="1" ht="21.75" customHeight="1">
      <c r="A759" s="209" t="s">
        <v>495</v>
      </c>
      <c r="B759" s="197" t="s">
        <v>1314</v>
      </c>
      <c r="C759" s="221"/>
      <c r="D759" s="198"/>
      <c r="E759" s="198"/>
      <c r="F759" s="198"/>
      <c r="G759" s="198"/>
      <c r="H759" s="198"/>
      <c r="I759" s="198"/>
      <c r="J759" s="198"/>
      <c r="K759" s="198"/>
      <c r="L759" s="210"/>
      <c r="M759" s="201"/>
      <c r="N759" s="203"/>
      <c r="O759" s="203"/>
      <c r="P759" s="204"/>
      <c r="Q759" s="204"/>
      <c r="R759" s="205">
        <f t="shared" si="226"/>
        <v>0</v>
      </c>
      <c r="S759" s="205">
        <f t="shared" si="227"/>
        <v>0</v>
      </c>
      <c r="T759" s="206"/>
      <c r="U759" s="201"/>
      <c r="V759" s="201"/>
      <c r="W759" s="207"/>
    </row>
    <row r="760" spans="1:42" ht="46.8">
      <c r="A760" s="44" t="s">
        <v>1313</v>
      </c>
      <c r="B760" s="43" t="s">
        <v>1312</v>
      </c>
      <c r="C760" s="39"/>
      <c r="D760" s="42">
        <v>4.8645212575337773</v>
      </c>
      <c r="E760" s="41">
        <f t="shared" ref="E760:E791" si="231">G760+I760+K760+M760</f>
        <v>0</v>
      </c>
      <c r="F760" s="33"/>
      <c r="G760" s="40"/>
      <c r="H760" s="38">
        <v>1.6215070858445924</v>
      </c>
      <c r="I760" s="33"/>
      <c r="J760" s="39">
        <v>1.6215070858445924</v>
      </c>
      <c r="K760" s="39"/>
      <c r="L760" s="38">
        <f t="shared" ref="L760:L772" si="232">D760-H760-J760-F760</f>
        <v>1.6215070858445928</v>
      </c>
      <c r="M760" s="33"/>
      <c r="N760" s="37">
        <f t="shared" ref="N760:N772" si="233">E760</f>
        <v>0</v>
      </c>
      <c r="O760" s="37">
        <f t="shared" ref="O760:O772" si="234">I760</f>
        <v>0</v>
      </c>
      <c r="P760" s="36"/>
      <c r="Q760" s="36"/>
      <c r="R760" s="35">
        <f t="shared" si="226"/>
        <v>4.8645212575337773</v>
      </c>
      <c r="S760" s="35">
        <f t="shared" si="227"/>
        <v>-3.2430141716891847</v>
      </c>
      <c r="T760" s="34">
        <f t="shared" ref="T760:T772" si="235">E760/(F760+H760+J760)-100%</f>
        <v>-1</v>
      </c>
      <c r="U760" s="33"/>
      <c r="V760" s="33"/>
      <c r="W760" s="32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</row>
    <row r="761" spans="1:42" ht="31.2">
      <c r="A761" s="44" t="s">
        <v>1311</v>
      </c>
      <c r="B761" s="43" t="s">
        <v>1310</v>
      </c>
      <c r="C761" s="39"/>
      <c r="D761" s="42">
        <v>0.94539517423244424</v>
      </c>
      <c r="E761" s="41">
        <f t="shared" si="231"/>
        <v>0</v>
      </c>
      <c r="F761" s="33"/>
      <c r="G761" s="40"/>
      <c r="H761" s="38">
        <v>0.31513172474414808</v>
      </c>
      <c r="I761" s="33"/>
      <c r="J761" s="39">
        <v>0.31513172474414808</v>
      </c>
      <c r="K761" s="39"/>
      <c r="L761" s="38">
        <f t="shared" si="232"/>
        <v>0.31513172474414808</v>
      </c>
      <c r="M761" s="33"/>
      <c r="N761" s="37">
        <f t="shared" si="233"/>
        <v>0</v>
      </c>
      <c r="O761" s="37">
        <f t="shared" si="234"/>
        <v>0</v>
      </c>
      <c r="P761" s="36"/>
      <c r="Q761" s="36"/>
      <c r="R761" s="35">
        <f t="shared" si="226"/>
        <v>0.94539517423244424</v>
      </c>
      <c r="S761" s="35">
        <f t="shared" si="227"/>
        <v>-0.63026344948829616</v>
      </c>
      <c r="T761" s="34">
        <f t="shared" si="235"/>
        <v>-1</v>
      </c>
      <c r="U761" s="33"/>
      <c r="V761" s="33"/>
      <c r="W761" s="32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</row>
    <row r="762" spans="1:42" ht="31.2">
      <c r="A762" s="44" t="s">
        <v>1309</v>
      </c>
      <c r="B762" s="43" t="s">
        <v>1308</v>
      </c>
      <c r="C762" s="39"/>
      <c r="D762" s="42">
        <v>0.46593971666666661</v>
      </c>
      <c r="E762" s="41">
        <f t="shared" si="231"/>
        <v>0</v>
      </c>
      <c r="F762" s="33"/>
      <c r="G762" s="40"/>
      <c r="H762" s="38">
        <v>0.15531323888888887</v>
      </c>
      <c r="I762" s="33"/>
      <c r="J762" s="39">
        <v>0.15531323888888887</v>
      </c>
      <c r="K762" s="39"/>
      <c r="L762" s="38">
        <f t="shared" si="232"/>
        <v>0.15531323888888887</v>
      </c>
      <c r="M762" s="33"/>
      <c r="N762" s="37">
        <f t="shared" si="233"/>
        <v>0</v>
      </c>
      <c r="O762" s="37">
        <f t="shared" si="234"/>
        <v>0</v>
      </c>
      <c r="P762" s="36"/>
      <c r="Q762" s="36"/>
      <c r="R762" s="35">
        <f t="shared" si="226"/>
        <v>0.46593971666666661</v>
      </c>
      <c r="S762" s="35">
        <f t="shared" si="227"/>
        <v>-0.31062647777777774</v>
      </c>
      <c r="T762" s="34">
        <f t="shared" si="235"/>
        <v>-1</v>
      </c>
      <c r="U762" s="33"/>
      <c r="V762" s="33"/>
      <c r="W762" s="3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</row>
    <row r="763" spans="1:42" ht="31.2">
      <c r="A763" s="44" t="s">
        <v>1307</v>
      </c>
      <c r="B763" s="43" t="s">
        <v>1306</v>
      </c>
      <c r="C763" s="39"/>
      <c r="D763" s="42">
        <v>0.62125295555555549</v>
      </c>
      <c r="E763" s="41">
        <f t="shared" si="231"/>
        <v>0</v>
      </c>
      <c r="F763" s="33"/>
      <c r="G763" s="40"/>
      <c r="H763" s="38">
        <v>0.2070843185185185</v>
      </c>
      <c r="I763" s="33"/>
      <c r="J763" s="39">
        <v>0.2070843185185185</v>
      </c>
      <c r="K763" s="39"/>
      <c r="L763" s="38">
        <f t="shared" si="232"/>
        <v>0.2070843185185185</v>
      </c>
      <c r="M763" s="33"/>
      <c r="N763" s="37">
        <f t="shared" si="233"/>
        <v>0</v>
      </c>
      <c r="O763" s="37">
        <f t="shared" si="234"/>
        <v>0</v>
      </c>
      <c r="P763" s="36"/>
      <c r="Q763" s="36"/>
      <c r="R763" s="35">
        <f t="shared" si="226"/>
        <v>0.62125295555555549</v>
      </c>
      <c r="S763" s="35">
        <f t="shared" si="227"/>
        <v>-0.41416863703703699</v>
      </c>
      <c r="T763" s="34">
        <f t="shared" si="235"/>
        <v>-1</v>
      </c>
      <c r="U763" s="33"/>
      <c r="V763" s="33"/>
      <c r="W763" s="32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</row>
    <row r="764" spans="1:42" ht="31.2">
      <c r="A764" s="44" t="s">
        <v>1305</v>
      </c>
      <c r="B764" s="43" t="s">
        <v>1304</v>
      </c>
      <c r="C764" s="39"/>
      <c r="D764" s="42">
        <v>1.531752096040444</v>
      </c>
      <c r="E764" s="41">
        <f t="shared" si="231"/>
        <v>0</v>
      </c>
      <c r="F764" s="33"/>
      <c r="G764" s="40"/>
      <c r="H764" s="38">
        <v>0.51058403201348135</v>
      </c>
      <c r="I764" s="33"/>
      <c r="J764" s="39">
        <v>0.51058403201348135</v>
      </c>
      <c r="K764" s="39"/>
      <c r="L764" s="38">
        <f t="shared" si="232"/>
        <v>0.51058403201348135</v>
      </c>
      <c r="M764" s="33"/>
      <c r="N764" s="37">
        <f t="shared" si="233"/>
        <v>0</v>
      </c>
      <c r="O764" s="37">
        <f t="shared" si="234"/>
        <v>0</v>
      </c>
      <c r="P764" s="36"/>
      <c r="Q764" s="36"/>
      <c r="R764" s="35">
        <f t="shared" si="226"/>
        <v>1.531752096040444</v>
      </c>
      <c r="S764" s="35">
        <f t="shared" si="227"/>
        <v>-1.0211680640269627</v>
      </c>
      <c r="T764" s="34">
        <f t="shared" si="235"/>
        <v>-1</v>
      </c>
      <c r="U764" s="33"/>
      <c r="V764" s="33"/>
      <c r="W764" s="32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</row>
    <row r="765" spans="1:42" ht="31.2">
      <c r="A765" s="44" t="s">
        <v>1303</v>
      </c>
      <c r="B765" s="43" t="s">
        <v>1302</v>
      </c>
      <c r="C765" s="39"/>
      <c r="D765" s="42">
        <v>1.1648492916666664</v>
      </c>
      <c r="E765" s="41">
        <f t="shared" si="231"/>
        <v>0</v>
      </c>
      <c r="F765" s="33"/>
      <c r="G765" s="40"/>
      <c r="H765" s="38">
        <v>0.38828309722222215</v>
      </c>
      <c r="I765" s="33"/>
      <c r="J765" s="39">
        <v>0.38828309722222215</v>
      </c>
      <c r="K765" s="39"/>
      <c r="L765" s="38">
        <f t="shared" si="232"/>
        <v>0.38828309722222204</v>
      </c>
      <c r="M765" s="33"/>
      <c r="N765" s="37">
        <f t="shared" si="233"/>
        <v>0</v>
      </c>
      <c r="O765" s="37">
        <f t="shared" si="234"/>
        <v>0</v>
      </c>
      <c r="P765" s="36"/>
      <c r="Q765" s="36"/>
      <c r="R765" s="35">
        <f t="shared" si="226"/>
        <v>1.1648492916666664</v>
      </c>
      <c r="S765" s="35">
        <f t="shared" si="227"/>
        <v>-0.7765661944444443</v>
      </c>
      <c r="T765" s="34">
        <f t="shared" si="235"/>
        <v>-1</v>
      </c>
      <c r="U765" s="33"/>
      <c r="V765" s="33"/>
      <c r="W765" s="32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</row>
    <row r="766" spans="1:42" ht="46.8">
      <c r="A766" s="44" t="s">
        <v>1301</v>
      </c>
      <c r="B766" s="43" t="s">
        <v>1300</v>
      </c>
      <c r="C766" s="39"/>
      <c r="D766" s="42">
        <v>0.84236074996755894</v>
      </c>
      <c r="E766" s="41">
        <f t="shared" si="231"/>
        <v>0</v>
      </c>
      <c r="F766" s="33"/>
      <c r="G766" s="40"/>
      <c r="H766" s="38">
        <v>0.28078691665585298</v>
      </c>
      <c r="I766" s="33"/>
      <c r="J766" s="39">
        <v>0.28078691665585298</v>
      </c>
      <c r="K766" s="39"/>
      <c r="L766" s="38">
        <f t="shared" si="232"/>
        <v>0.28078691665585298</v>
      </c>
      <c r="M766" s="33"/>
      <c r="N766" s="37">
        <f t="shared" si="233"/>
        <v>0</v>
      </c>
      <c r="O766" s="37">
        <f t="shared" si="234"/>
        <v>0</v>
      </c>
      <c r="P766" s="36"/>
      <c r="Q766" s="36"/>
      <c r="R766" s="35">
        <f t="shared" si="226"/>
        <v>0.84236074996755894</v>
      </c>
      <c r="S766" s="35">
        <f t="shared" si="227"/>
        <v>-0.56157383331170596</v>
      </c>
      <c r="T766" s="34">
        <f t="shared" si="235"/>
        <v>-1</v>
      </c>
      <c r="U766" s="33"/>
      <c r="V766" s="33"/>
      <c r="W766" s="32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</row>
    <row r="767" spans="1:42" ht="46.8">
      <c r="A767" s="44" t="s">
        <v>1299</v>
      </c>
      <c r="B767" s="43" t="s">
        <v>1298</v>
      </c>
      <c r="C767" s="39"/>
      <c r="D767" s="42">
        <v>0.53349582324863998</v>
      </c>
      <c r="E767" s="41">
        <f t="shared" si="231"/>
        <v>0</v>
      </c>
      <c r="F767" s="33"/>
      <c r="G767" s="40"/>
      <c r="H767" s="38">
        <v>0.17783194108288</v>
      </c>
      <c r="I767" s="33"/>
      <c r="J767" s="39">
        <v>0.17783194108288</v>
      </c>
      <c r="K767" s="39"/>
      <c r="L767" s="38">
        <f t="shared" si="232"/>
        <v>0.17783194108287995</v>
      </c>
      <c r="M767" s="33"/>
      <c r="N767" s="37">
        <f t="shared" si="233"/>
        <v>0</v>
      </c>
      <c r="O767" s="37">
        <f t="shared" si="234"/>
        <v>0</v>
      </c>
      <c r="P767" s="36"/>
      <c r="Q767" s="36"/>
      <c r="R767" s="35">
        <f t="shared" si="226"/>
        <v>0.53349582324863998</v>
      </c>
      <c r="S767" s="35">
        <f t="shared" si="227"/>
        <v>-0.35566388216576</v>
      </c>
      <c r="T767" s="34">
        <f t="shared" si="235"/>
        <v>-1</v>
      </c>
      <c r="U767" s="33"/>
      <c r="V767" s="33"/>
      <c r="W767" s="32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</row>
    <row r="768" spans="1:42" ht="31.2">
      <c r="A768" s="44" t="s">
        <v>1297</v>
      </c>
      <c r="B768" s="43" t="s">
        <v>1296</v>
      </c>
      <c r="C768" s="39"/>
      <c r="D768" s="42">
        <v>0.46593971666666661</v>
      </c>
      <c r="E768" s="41">
        <f t="shared" si="231"/>
        <v>0</v>
      </c>
      <c r="F768" s="33"/>
      <c r="G768" s="40"/>
      <c r="H768" s="38">
        <v>0.15531323888888887</v>
      </c>
      <c r="I768" s="33"/>
      <c r="J768" s="39">
        <v>0.15531323888888887</v>
      </c>
      <c r="K768" s="39"/>
      <c r="L768" s="38">
        <f t="shared" si="232"/>
        <v>0.15531323888888887</v>
      </c>
      <c r="M768" s="33"/>
      <c r="N768" s="37">
        <f t="shared" si="233"/>
        <v>0</v>
      </c>
      <c r="O768" s="37">
        <f t="shared" si="234"/>
        <v>0</v>
      </c>
      <c r="P768" s="36"/>
      <c r="Q768" s="36"/>
      <c r="R768" s="35">
        <f t="shared" si="226"/>
        <v>0.46593971666666661</v>
      </c>
      <c r="S768" s="35">
        <f t="shared" si="227"/>
        <v>-0.31062647777777774</v>
      </c>
      <c r="T768" s="34">
        <f t="shared" si="235"/>
        <v>-1</v>
      </c>
      <c r="U768" s="33"/>
      <c r="V768" s="33"/>
      <c r="W768" s="32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</row>
    <row r="769" spans="1:42" ht="31.2">
      <c r="A769" s="44" t="s">
        <v>1295</v>
      </c>
      <c r="B769" s="43" t="s">
        <v>1294</v>
      </c>
      <c r="C769" s="39"/>
      <c r="D769" s="42">
        <v>0.62125295555555549</v>
      </c>
      <c r="E769" s="41">
        <f t="shared" si="231"/>
        <v>0</v>
      </c>
      <c r="F769" s="33"/>
      <c r="G769" s="40"/>
      <c r="H769" s="38">
        <v>0.2070843185185185</v>
      </c>
      <c r="I769" s="33"/>
      <c r="J769" s="39">
        <v>0.2070843185185185</v>
      </c>
      <c r="K769" s="39"/>
      <c r="L769" s="38">
        <f t="shared" si="232"/>
        <v>0.2070843185185185</v>
      </c>
      <c r="M769" s="33"/>
      <c r="N769" s="37">
        <f t="shared" si="233"/>
        <v>0</v>
      </c>
      <c r="O769" s="37">
        <f t="shared" si="234"/>
        <v>0</v>
      </c>
      <c r="P769" s="36"/>
      <c r="Q769" s="36"/>
      <c r="R769" s="35">
        <f t="shared" si="226"/>
        <v>0.62125295555555549</v>
      </c>
      <c r="S769" s="35">
        <f t="shared" si="227"/>
        <v>-0.41416863703703699</v>
      </c>
      <c r="T769" s="34">
        <f t="shared" si="235"/>
        <v>-1</v>
      </c>
      <c r="U769" s="33"/>
      <c r="V769" s="33"/>
      <c r="W769" s="32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</row>
    <row r="770" spans="1:42" ht="31.2">
      <c r="A770" s="44" t="s">
        <v>1293</v>
      </c>
      <c r="B770" s="43" t="s">
        <v>1292</v>
      </c>
      <c r="C770" s="39"/>
      <c r="D770" s="42">
        <v>10.238774688891001</v>
      </c>
      <c r="E770" s="41">
        <f t="shared" si="231"/>
        <v>0</v>
      </c>
      <c r="F770" s="33"/>
      <c r="G770" s="40"/>
      <c r="H770" s="38">
        <v>3.412924896297</v>
      </c>
      <c r="I770" s="33"/>
      <c r="J770" s="39">
        <v>3.412924896297</v>
      </c>
      <c r="K770" s="39"/>
      <c r="L770" s="38">
        <f t="shared" si="232"/>
        <v>3.4129248962970009</v>
      </c>
      <c r="M770" s="33"/>
      <c r="N770" s="37">
        <f t="shared" si="233"/>
        <v>0</v>
      </c>
      <c r="O770" s="37">
        <f t="shared" si="234"/>
        <v>0</v>
      </c>
      <c r="P770" s="36"/>
      <c r="Q770" s="36"/>
      <c r="R770" s="35">
        <f t="shared" si="226"/>
        <v>10.238774688891001</v>
      </c>
      <c r="S770" s="35">
        <f t="shared" si="227"/>
        <v>-6.825849792594</v>
      </c>
      <c r="T770" s="34">
        <f t="shared" si="235"/>
        <v>-1</v>
      </c>
      <c r="U770" s="33"/>
      <c r="V770" s="33"/>
      <c r="W770" s="32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</row>
    <row r="771" spans="1:42" ht="46.8">
      <c r="A771" s="44" t="s">
        <v>1291</v>
      </c>
      <c r="B771" s="43" t="s">
        <v>1290</v>
      </c>
      <c r="C771" s="39"/>
      <c r="D771" s="42">
        <v>2.0271488107590216</v>
      </c>
      <c r="E771" s="41">
        <f t="shared" si="231"/>
        <v>0</v>
      </c>
      <c r="F771" s="33"/>
      <c r="G771" s="40"/>
      <c r="H771" s="38">
        <v>0.67571627025300718</v>
      </c>
      <c r="I771" s="33"/>
      <c r="J771" s="39">
        <v>0.67571627025300718</v>
      </c>
      <c r="K771" s="39"/>
      <c r="L771" s="38">
        <f t="shared" si="232"/>
        <v>0.6757162702530074</v>
      </c>
      <c r="M771" s="33"/>
      <c r="N771" s="37">
        <f t="shared" si="233"/>
        <v>0</v>
      </c>
      <c r="O771" s="37">
        <f t="shared" si="234"/>
        <v>0</v>
      </c>
      <c r="P771" s="36"/>
      <c r="Q771" s="36"/>
      <c r="R771" s="35">
        <f t="shared" si="226"/>
        <v>2.0271488107590216</v>
      </c>
      <c r="S771" s="35">
        <f t="shared" si="227"/>
        <v>-1.3514325405060144</v>
      </c>
      <c r="T771" s="34">
        <f t="shared" si="235"/>
        <v>-1</v>
      </c>
      <c r="U771" s="33"/>
      <c r="V771" s="33"/>
      <c r="W771" s="32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</row>
    <row r="772" spans="1:42" ht="31.2">
      <c r="A772" s="44" t="s">
        <v>1289</v>
      </c>
      <c r="B772" s="43" t="s">
        <v>1288</v>
      </c>
      <c r="C772" s="39"/>
      <c r="D772" s="42">
        <v>1.5531323888888886</v>
      </c>
      <c r="E772" s="41">
        <f t="shared" si="231"/>
        <v>0</v>
      </c>
      <c r="F772" s="33"/>
      <c r="G772" s="40"/>
      <c r="H772" s="38">
        <v>0.51771079629629624</v>
      </c>
      <c r="I772" s="33"/>
      <c r="J772" s="39">
        <v>0.51771079629629624</v>
      </c>
      <c r="K772" s="39"/>
      <c r="L772" s="38">
        <f t="shared" si="232"/>
        <v>0.51771079629629602</v>
      </c>
      <c r="M772" s="33"/>
      <c r="N772" s="37">
        <f t="shared" si="233"/>
        <v>0</v>
      </c>
      <c r="O772" s="37">
        <f t="shared" si="234"/>
        <v>0</v>
      </c>
      <c r="P772" s="36"/>
      <c r="Q772" s="36"/>
      <c r="R772" s="35">
        <f t="shared" si="226"/>
        <v>1.5531323888888886</v>
      </c>
      <c r="S772" s="35">
        <f t="shared" si="227"/>
        <v>-1.0354215925925925</v>
      </c>
      <c r="T772" s="34">
        <f t="shared" si="235"/>
        <v>-1</v>
      </c>
      <c r="U772" s="33"/>
      <c r="V772" s="33"/>
      <c r="W772" s="3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</row>
    <row r="773" spans="1:42" ht="31.2">
      <c r="A773" s="44" t="s">
        <v>1287</v>
      </c>
      <c r="B773" s="73" t="s">
        <v>1286</v>
      </c>
      <c r="C773" s="77"/>
      <c r="D773" s="76"/>
      <c r="E773" s="41">
        <f t="shared" si="231"/>
        <v>3.0273560799999995E-2</v>
      </c>
      <c r="F773" s="43"/>
      <c r="G773" s="75">
        <v>3.0273560799999995E-2</v>
      </c>
      <c r="H773" s="43"/>
      <c r="I773" s="43"/>
      <c r="J773" s="43"/>
      <c r="K773" s="75"/>
      <c r="L773" s="70"/>
      <c r="M773" s="70"/>
      <c r="N773" s="41">
        <f t="shared" ref="N773:N811" si="236">G773+I773+K773+M773</f>
        <v>3.0273560799999995E-2</v>
      </c>
      <c r="O773" s="75"/>
      <c r="P773" s="70"/>
      <c r="Q773" s="70"/>
      <c r="R773" s="35">
        <f t="shared" si="226"/>
        <v>-3.0273560799999995E-2</v>
      </c>
      <c r="S773" s="35">
        <f t="shared" si="227"/>
        <v>3.0273560799999995E-2</v>
      </c>
      <c r="T773" s="34"/>
      <c r="U773" s="70"/>
      <c r="V773" s="70"/>
      <c r="W773" s="7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</row>
    <row r="774" spans="1:42" ht="31.2">
      <c r="A774" s="44" t="s">
        <v>1285</v>
      </c>
      <c r="B774" s="73" t="s">
        <v>1284</v>
      </c>
      <c r="C774" s="77"/>
      <c r="D774" s="76"/>
      <c r="E774" s="41">
        <f t="shared" si="231"/>
        <v>2.3868921999999999E-3</v>
      </c>
      <c r="F774" s="43"/>
      <c r="G774" s="75"/>
      <c r="H774" s="43"/>
      <c r="I774" s="41">
        <v>2.3868921999999999E-3</v>
      </c>
      <c r="J774" s="43"/>
      <c r="K774" s="75"/>
      <c r="L774" s="70"/>
      <c r="M774" s="70"/>
      <c r="N774" s="41">
        <f t="shared" si="236"/>
        <v>2.3868921999999999E-3</v>
      </c>
      <c r="O774" s="75"/>
      <c r="P774" s="70"/>
      <c r="Q774" s="70"/>
      <c r="R774" s="35">
        <f t="shared" si="226"/>
        <v>-2.3868921999999999E-3</v>
      </c>
      <c r="S774" s="35">
        <f t="shared" si="227"/>
        <v>2.3868921999999999E-3</v>
      </c>
      <c r="T774" s="34"/>
      <c r="U774" s="70"/>
      <c r="V774" s="70"/>
      <c r="W774" s="7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</row>
    <row r="775" spans="1:42" ht="31.2">
      <c r="A775" s="44" t="s">
        <v>1283</v>
      </c>
      <c r="B775" s="73" t="s">
        <v>1282</v>
      </c>
      <c r="C775" s="77"/>
      <c r="D775" s="76"/>
      <c r="E775" s="41">
        <f t="shared" si="231"/>
        <v>4.8060892600000002E-2</v>
      </c>
      <c r="F775" s="43"/>
      <c r="G775" s="75">
        <v>3.4053230599999998E-2</v>
      </c>
      <c r="H775" s="43"/>
      <c r="I775" s="41">
        <v>1.4007662000000001E-2</v>
      </c>
      <c r="J775" s="43"/>
      <c r="K775" s="75"/>
      <c r="L775" s="70"/>
      <c r="M775" s="70"/>
      <c r="N775" s="41">
        <f t="shared" si="236"/>
        <v>4.8060892600000002E-2</v>
      </c>
      <c r="O775" s="75"/>
      <c r="P775" s="70"/>
      <c r="Q775" s="70"/>
      <c r="R775" s="35">
        <f t="shared" si="226"/>
        <v>-4.8060892600000002E-2</v>
      </c>
      <c r="S775" s="35">
        <f t="shared" si="227"/>
        <v>4.8060892600000002E-2</v>
      </c>
      <c r="T775" s="34"/>
      <c r="U775" s="70"/>
      <c r="V775" s="70"/>
      <c r="W775" s="7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</row>
    <row r="776" spans="1:42" ht="31.2">
      <c r="A776" s="44" t="s">
        <v>1281</v>
      </c>
      <c r="B776" s="73" t="s">
        <v>1280</v>
      </c>
      <c r="C776" s="77"/>
      <c r="D776" s="76"/>
      <c r="E776" s="41">
        <f t="shared" si="231"/>
        <v>6.6949152600000006E-2</v>
      </c>
      <c r="F776" s="43"/>
      <c r="G776" s="75">
        <v>6.6949152600000006E-2</v>
      </c>
      <c r="H776" s="43"/>
      <c r="I776" s="43"/>
      <c r="J776" s="43"/>
      <c r="K776" s="75"/>
      <c r="L776" s="70"/>
      <c r="M776" s="70"/>
      <c r="N776" s="41">
        <f t="shared" si="236"/>
        <v>6.6949152600000006E-2</v>
      </c>
      <c r="O776" s="75"/>
      <c r="P776" s="70"/>
      <c r="Q776" s="70"/>
      <c r="R776" s="35">
        <f t="shared" si="226"/>
        <v>-6.6949152600000006E-2</v>
      </c>
      <c r="S776" s="35">
        <f t="shared" si="227"/>
        <v>6.6949152600000006E-2</v>
      </c>
      <c r="T776" s="34"/>
      <c r="U776" s="70"/>
      <c r="V776" s="70"/>
      <c r="W776" s="7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</row>
    <row r="777" spans="1:42" ht="31.2">
      <c r="A777" s="44" t="s">
        <v>1279</v>
      </c>
      <c r="B777" s="73" t="s">
        <v>1278</v>
      </c>
      <c r="C777" s="77"/>
      <c r="D777" s="76"/>
      <c r="E777" s="41">
        <f t="shared" si="231"/>
        <v>0.15106908699999999</v>
      </c>
      <c r="F777" s="43"/>
      <c r="G777" s="75"/>
      <c r="H777" s="43"/>
      <c r="I777" s="75">
        <v>0.15106908699999999</v>
      </c>
      <c r="J777" s="43"/>
      <c r="K777" s="75"/>
      <c r="L777" s="70"/>
      <c r="M777" s="70"/>
      <c r="N777" s="41">
        <f t="shared" si="236"/>
        <v>0.15106908699999999</v>
      </c>
      <c r="O777" s="75"/>
      <c r="P777" s="70"/>
      <c r="Q777" s="70"/>
      <c r="R777" s="35">
        <f t="shared" si="226"/>
        <v>-0.15106908699999999</v>
      </c>
      <c r="S777" s="35">
        <f t="shared" si="227"/>
        <v>0.15106908699999999</v>
      </c>
      <c r="T777" s="34"/>
      <c r="U777" s="70"/>
      <c r="V777" s="70"/>
      <c r="W777" s="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</row>
    <row r="778" spans="1:42" ht="31.2">
      <c r="A778" s="44" t="s">
        <v>1277</v>
      </c>
      <c r="B778" s="73" t="s">
        <v>1276</v>
      </c>
      <c r="C778" s="77"/>
      <c r="D778" s="76"/>
      <c r="E778" s="41">
        <f t="shared" si="231"/>
        <v>0.58628773820000002</v>
      </c>
      <c r="F778" s="43"/>
      <c r="G778" s="75"/>
      <c r="H778" s="43"/>
      <c r="I778" s="75">
        <v>0.19018530819999999</v>
      </c>
      <c r="J778" s="43"/>
      <c r="K778" s="75">
        <v>0.39610243000000001</v>
      </c>
      <c r="L778" s="70"/>
      <c r="M778" s="70"/>
      <c r="N778" s="41">
        <f t="shared" si="236"/>
        <v>0.58628773820000002</v>
      </c>
      <c r="O778" s="75">
        <v>0.39610243000000001</v>
      </c>
      <c r="P778" s="70"/>
      <c r="Q778" s="70"/>
      <c r="R778" s="35">
        <f t="shared" si="226"/>
        <v>-0.58628773820000002</v>
      </c>
      <c r="S778" s="35">
        <f t="shared" si="227"/>
        <v>0.58628773820000002</v>
      </c>
      <c r="T778" s="34"/>
      <c r="U778" s="70"/>
      <c r="V778" s="70"/>
      <c r="W778" s="7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</row>
    <row r="779" spans="1:42" ht="31.2">
      <c r="A779" s="44" t="s">
        <v>1275</v>
      </c>
      <c r="B779" s="73" t="s">
        <v>1274</v>
      </c>
      <c r="C779" s="77"/>
      <c r="D779" s="76"/>
      <c r="E779" s="41">
        <f t="shared" si="231"/>
        <v>3.7440937999999998E-3</v>
      </c>
      <c r="F779" s="43"/>
      <c r="G779" s="75"/>
      <c r="H779" s="43"/>
      <c r="I779" s="75">
        <v>3.1150937999999996E-3</v>
      </c>
      <c r="J779" s="43"/>
      <c r="K779" s="75">
        <v>6.29E-4</v>
      </c>
      <c r="L779" s="70"/>
      <c r="M779" s="70"/>
      <c r="N779" s="41">
        <f t="shared" si="236"/>
        <v>3.7440937999999998E-3</v>
      </c>
      <c r="O779" s="75">
        <v>6.29E-4</v>
      </c>
      <c r="P779" s="70"/>
      <c r="Q779" s="70"/>
      <c r="R779" s="35">
        <f t="shared" si="226"/>
        <v>-3.7440937999999998E-3</v>
      </c>
      <c r="S779" s="35">
        <f t="shared" si="227"/>
        <v>3.7440937999999998E-3</v>
      </c>
      <c r="T779" s="34"/>
      <c r="U779" s="70"/>
      <c r="V779" s="70"/>
      <c r="W779" s="7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</row>
    <row r="780" spans="1:42" ht="31.2">
      <c r="A780" s="44" t="s">
        <v>1273</v>
      </c>
      <c r="B780" s="73" t="s">
        <v>1272</v>
      </c>
      <c r="C780" s="77"/>
      <c r="D780" s="76"/>
      <c r="E780" s="41">
        <f t="shared" si="231"/>
        <v>5.433164E-2</v>
      </c>
      <c r="F780" s="43"/>
      <c r="G780" s="75">
        <v>5.433164E-2</v>
      </c>
      <c r="H780" s="43"/>
      <c r="I780" s="41"/>
      <c r="J780" s="43"/>
      <c r="K780" s="75"/>
      <c r="L780" s="70"/>
      <c r="M780" s="70"/>
      <c r="N780" s="41">
        <f t="shared" si="236"/>
        <v>5.433164E-2</v>
      </c>
      <c r="O780" s="75"/>
      <c r="P780" s="75"/>
      <c r="Q780" s="75"/>
      <c r="R780" s="35">
        <f t="shared" si="226"/>
        <v>-5.433164E-2</v>
      </c>
      <c r="S780" s="35">
        <f t="shared" si="227"/>
        <v>5.433164E-2</v>
      </c>
      <c r="T780" s="34"/>
      <c r="U780" s="70"/>
      <c r="V780" s="70"/>
      <c r="W780" s="7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</row>
    <row r="781" spans="1:42" ht="31.2">
      <c r="A781" s="44" t="s">
        <v>1271</v>
      </c>
      <c r="B781" s="73" t="s">
        <v>1270</v>
      </c>
      <c r="C781" s="77"/>
      <c r="D781" s="76"/>
      <c r="E781" s="41">
        <f t="shared" si="231"/>
        <v>0.1006625738</v>
      </c>
      <c r="F781" s="43"/>
      <c r="G781" s="75">
        <v>9.8335720000000001E-2</v>
      </c>
      <c r="H781" s="43"/>
      <c r="I781" s="41">
        <v>2.3268538000000001E-3</v>
      </c>
      <c r="J781" s="43"/>
      <c r="K781" s="75"/>
      <c r="L781" s="70"/>
      <c r="M781" s="70"/>
      <c r="N781" s="41">
        <f t="shared" si="236"/>
        <v>0.1006625738</v>
      </c>
      <c r="O781" s="75"/>
      <c r="P781" s="41"/>
      <c r="Q781" s="75"/>
      <c r="R781" s="35">
        <f t="shared" si="226"/>
        <v>-0.1006625738</v>
      </c>
      <c r="S781" s="35">
        <f t="shared" si="227"/>
        <v>0.1006625738</v>
      </c>
      <c r="T781" s="34"/>
      <c r="U781" s="70"/>
      <c r="V781" s="70"/>
      <c r="W781" s="7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</row>
    <row r="782" spans="1:42" ht="31.2">
      <c r="A782" s="44" t="s">
        <v>1269</v>
      </c>
      <c r="B782" s="73" t="s">
        <v>1268</v>
      </c>
      <c r="C782" s="77"/>
      <c r="D782" s="76"/>
      <c r="E782" s="41">
        <f t="shared" si="231"/>
        <v>6.0544501999999993E-2</v>
      </c>
      <c r="F782" s="43"/>
      <c r="G782" s="75">
        <v>6.0544501999999993E-2</v>
      </c>
      <c r="H782" s="43"/>
      <c r="I782" s="43"/>
      <c r="J782" s="43"/>
      <c r="K782" s="75"/>
      <c r="L782" s="70"/>
      <c r="M782" s="70"/>
      <c r="N782" s="41">
        <f t="shared" si="236"/>
        <v>6.0544501999999993E-2</v>
      </c>
      <c r="O782" s="75"/>
      <c r="P782" s="70"/>
      <c r="Q782" s="70"/>
      <c r="R782" s="35">
        <f t="shared" si="226"/>
        <v>-6.0544501999999993E-2</v>
      </c>
      <c r="S782" s="35">
        <f t="shared" si="227"/>
        <v>6.0544501999999993E-2</v>
      </c>
      <c r="T782" s="34"/>
      <c r="U782" s="70"/>
      <c r="V782" s="70"/>
      <c r="W782" s="7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</row>
    <row r="783" spans="1:42" ht="31.2">
      <c r="A783" s="44" t="s">
        <v>1267</v>
      </c>
      <c r="B783" s="73" t="s">
        <v>1266</v>
      </c>
      <c r="C783" s="77"/>
      <c r="D783" s="76"/>
      <c r="E783" s="41">
        <f t="shared" si="231"/>
        <v>0.143233956</v>
      </c>
      <c r="F783" s="43"/>
      <c r="G783" s="75"/>
      <c r="H783" s="80"/>
      <c r="I783" s="41">
        <v>1.4491E-2</v>
      </c>
      <c r="J783" s="43"/>
      <c r="K783" s="75">
        <v>0.12874295599999999</v>
      </c>
      <c r="L783" s="70"/>
      <c r="M783" s="70"/>
      <c r="N783" s="41">
        <f t="shared" si="236"/>
        <v>0.143233956</v>
      </c>
      <c r="O783" s="75">
        <v>0.12874295599999999</v>
      </c>
      <c r="P783" s="70"/>
      <c r="Q783" s="70"/>
      <c r="R783" s="35">
        <f t="shared" si="226"/>
        <v>-0.143233956</v>
      </c>
      <c r="S783" s="35">
        <f t="shared" si="227"/>
        <v>0.143233956</v>
      </c>
      <c r="T783" s="34"/>
      <c r="U783" s="70"/>
      <c r="V783" s="70"/>
      <c r="W783" s="7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</row>
    <row r="784" spans="1:42" ht="46.8">
      <c r="A784" s="44" t="s">
        <v>1265</v>
      </c>
      <c r="B784" s="73" t="s">
        <v>1264</v>
      </c>
      <c r="C784" s="77"/>
      <c r="D784" s="76"/>
      <c r="E784" s="41">
        <f t="shared" si="231"/>
        <v>4.89347298E-2</v>
      </c>
      <c r="F784" s="43"/>
      <c r="G784" s="75">
        <v>4.8917844000000002E-2</v>
      </c>
      <c r="H784" s="43"/>
      <c r="I784" s="41">
        <v>1.68858E-5</v>
      </c>
      <c r="J784" s="43"/>
      <c r="K784" s="75"/>
      <c r="L784" s="70"/>
      <c r="M784" s="70"/>
      <c r="N784" s="41">
        <f t="shared" si="236"/>
        <v>4.89347298E-2</v>
      </c>
      <c r="O784" s="75"/>
      <c r="P784" s="70"/>
      <c r="Q784" s="70"/>
      <c r="R784" s="35">
        <f t="shared" si="226"/>
        <v>-4.89347298E-2</v>
      </c>
      <c r="S784" s="35">
        <f t="shared" si="227"/>
        <v>4.89347298E-2</v>
      </c>
      <c r="T784" s="34"/>
      <c r="U784" s="70"/>
      <c r="V784" s="70"/>
      <c r="W784" s="7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</row>
    <row r="785" spans="1:42" ht="31.2">
      <c r="A785" s="44" t="s">
        <v>1263</v>
      </c>
      <c r="B785" s="73" t="s">
        <v>1262</v>
      </c>
      <c r="C785" s="77"/>
      <c r="D785" s="76"/>
      <c r="E785" s="41">
        <f t="shared" si="231"/>
        <v>2.9936127999999999E-2</v>
      </c>
      <c r="F785" s="43"/>
      <c r="G785" s="75">
        <v>2.9936127999999999E-2</v>
      </c>
      <c r="H785" s="43"/>
      <c r="I785" s="43"/>
      <c r="J785" s="43"/>
      <c r="K785" s="75"/>
      <c r="L785" s="70"/>
      <c r="M785" s="70"/>
      <c r="N785" s="41">
        <f t="shared" si="236"/>
        <v>2.9936127999999999E-2</v>
      </c>
      <c r="O785" s="75"/>
      <c r="P785" s="70"/>
      <c r="Q785" s="70"/>
      <c r="R785" s="35">
        <f t="shared" si="226"/>
        <v>-2.9936127999999999E-2</v>
      </c>
      <c r="S785" s="35">
        <f t="shared" si="227"/>
        <v>2.9936127999999999E-2</v>
      </c>
      <c r="T785" s="34"/>
      <c r="U785" s="70"/>
      <c r="V785" s="70"/>
      <c r="W785" s="7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</row>
    <row r="786" spans="1:42">
      <c r="A786" s="44" t="s">
        <v>1261</v>
      </c>
      <c r="B786" s="73" t="s">
        <v>1260</v>
      </c>
      <c r="C786" s="77"/>
      <c r="D786" s="76"/>
      <c r="E786" s="41">
        <f t="shared" si="231"/>
        <v>8.0147839999999998E-2</v>
      </c>
      <c r="F786" s="43"/>
      <c r="G786" s="75"/>
      <c r="H786" s="43"/>
      <c r="I786" s="41">
        <v>7.7747839999999999E-2</v>
      </c>
      <c r="J786" s="43"/>
      <c r="K786" s="75">
        <v>2.3999999999999998E-3</v>
      </c>
      <c r="L786" s="70"/>
      <c r="M786" s="70"/>
      <c r="N786" s="41">
        <f t="shared" si="236"/>
        <v>8.0147839999999998E-2</v>
      </c>
      <c r="O786" s="75">
        <v>2.3999999999999998E-3</v>
      </c>
      <c r="P786" s="70"/>
      <c r="Q786" s="70"/>
      <c r="R786" s="35">
        <f t="shared" si="226"/>
        <v>-8.0147839999999998E-2</v>
      </c>
      <c r="S786" s="35">
        <f t="shared" si="227"/>
        <v>8.0147839999999998E-2</v>
      </c>
      <c r="T786" s="34"/>
      <c r="U786" s="70"/>
      <c r="V786" s="70"/>
      <c r="W786" s="7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</row>
    <row r="787" spans="1:42" ht="31.2">
      <c r="A787" s="44" t="s">
        <v>1259</v>
      </c>
      <c r="B787" s="73" t="s">
        <v>1258</v>
      </c>
      <c r="C787" s="77"/>
      <c r="D787" s="76"/>
      <c r="E787" s="41">
        <f t="shared" si="231"/>
        <v>6.0043143600000001E-2</v>
      </c>
      <c r="F787" s="43"/>
      <c r="G787" s="75">
        <v>6.0043143600000001E-2</v>
      </c>
      <c r="H787" s="43"/>
      <c r="I787" s="43"/>
      <c r="J787" s="43"/>
      <c r="K787" s="75"/>
      <c r="L787" s="70"/>
      <c r="M787" s="70"/>
      <c r="N787" s="41">
        <f t="shared" si="236"/>
        <v>6.0043143600000001E-2</v>
      </c>
      <c r="O787" s="75"/>
      <c r="P787" s="70"/>
      <c r="Q787" s="70"/>
      <c r="R787" s="35">
        <f t="shared" si="226"/>
        <v>-6.0043143600000001E-2</v>
      </c>
      <c r="S787" s="35">
        <f t="shared" si="227"/>
        <v>6.0043143600000001E-2</v>
      </c>
      <c r="T787" s="34"/>
      <c r="U787" s="70"/>
      <c r="V787" s="70"/>
      <c r="W787" s="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</row>
    <row r="788" spans="1:42" ht="31.2">
      <c r="A788" s="44" t="s">
        <v>1257</v>
      </c>
      <c r="B788" s="73" t="s">
        <v>1256</v>
      </c>
      <c r="C788" s="77"/>
      <c r="D788" s="76"/>
      <c r="E788" s="41">
        <f t="shared" si="231"/>
        <v>2.6257926399999999E-2</v>
      </c>
      <c r="F788" s="43"/>
      <c r="G788" s="75"/>
      <c r="H788" s="43"/>
      <c r="I788" s="41">
        <v>2.6257926399999999E-2</v>
      </c>
      <c r="J788" s="43"/>
      <c r="K788" s="75"/>
      <c r="L788" s="70"/>
      <c r="M788" s="70"/>
      <c r="N788" s="41">
        <f t="shared" si="236"/>
        <v>2.6257926399999999E-2</v>
      </c>
      <c r="O788" s="75"/>
      <c r="P788" s="70"/>
      <c r="Q788" s="70"/>
      <c r="R788" s="35">
        <f t="shared" si="226"/>
        <v>-2.6257926399999999E-2</v>
      </c>
      <c r="S788" s="35">
        <f t="shared" si="227"/>
        <v>2.6257926399999999E-2</v>
      </c>
      <c r="T788" s="34"/>
      <c r="U788" s="70"/>
      <c r="V788" s="70"/>
      <c r="W788" s="7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</row>
    <row r="789" spans="1:42" ht="31.2">
      <c r="A789" s="44" t="s">
        <v>1255</v>
      </c>
      <c r="B789" s="43" t="s">
        <v>1254</v>
      </c>
      <c r="C789" s="77"/>
      <c r="D789" s="76"/>
      <c r="E789" s="41">
        <f t="shared" si="231"/>
        <v>6.4443434399999999E-2</v>
      </c>
      <c r="F789" s="43"/>
      <c r="G789" s="75">
        <v>5.9727729600000001E-2</v>
      </c>
      <c r="H789" s="43"/>
      <c r="I789" s="43"/>
      <c r="J789" s="43"/>
      <c r="K789" s="75">
        <v>4.7157047999999997E-3</v>
      </c>
      <c r="L789" s="70"/>
      <c r="M789" s="70"/>
      <c r="N789" s="41">
        <f t="shared" si="236"/>
        <v>6.4443434399999999E-2</v>
      </c>
      <c r="O789" s="75">
        <v>4.7157047999999997E-3</v>
      </c>
      <c r="P789" s="41"/>
      <c r="Q789" s="41"/>
      <c r="R789" s="35">
        <f t="shared" si="226"/>
        <v>-6.4443434399999999E-2</v>
      </c>
      <c r="S789" s="35">
        <f t="shared" si="227"/>
        <v>6.4443434399999999E-2</v>
      </c>
      <c r="T789" s="34"/>
      <c r="U789" s="70"/>
      <c r="V789" s="70"/>
      <c r="W789" s="7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</row>
    <row r="790" spans="1:42" ht="31.2">
      <c r="A790" s="44" t="s">
        <v>1253</v>
      </c>
      <c r="B790" s="43" t="s">
        <v>1252</v>
      </c>
      <c r="C790" s="77"/>
      <c r="D790" s="76"/>
      <c r="E790" s="41">
        <f t="shared" si="231"/>
        <v>0.69067638459999992</v>
      </c>
      <c r="F790" s="43"/>
      <c r="G790" s="75">
        <v>0.69067638459999992</v>
      </c>
      <c r="H790" s="43"/>
      <c r="I790" s="43"/>
      <c r="J790" s="43"/>
      <c r="K790" s="75"/>
      <c r="L790" s="70"/>
      <c r="M790" s="70"/>
      <c r="N790" s="41">
        <f t="shared" si="236"/>
        <v>0.69067638459999992</v>
      </c>
      <c r="O790" s="75"/>
      <c r="P790" s="41"/>
      <c r="Q790" s="41"/>
      <c r="R790" s="35">
        <f t="shared" si="226"/>
        <v>-0.69067638459999992</v>
      </c>
      <c r="S790" s="35">
        <f t="shared" si="227"/>
        <v>0.69067638459999992</v>
      </c>
      <c r="T790" s="34"/>
      <c r="U790" s="70"/>
      <c r="V790" s="70"/>
      <c r="W790" s="7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</row>
    <row r="791" spans="1:42" ht="31.2">
      <c r="A791" s="44" t="s">
        <v>1251</v>
      </c>
      <c r="B791" s="43" t="s">
        <v>1250</v>
      </c>
      <c r="C791" s="77"/>
      <c r="D791" s="76"/>
      <c r="E791" s="41">
        <f t="shared" si="231"/>
        <v>3.6165536799999995E-2</v>
      </c>
      <c r="F791" s="43"/>
      <c r="G791" s="75">
        <v>3.0627832199999996E-2</v>
      </c>
      <c r="H791" s="43"/>
      <c r="I791" s="43"/>
      <c r="J791" s="43"/>
      <c r="K791" s="75">
        <v>5.5377046000000003E-3</v>
      </c>
      <c r="L791" s="70"/>
      <c r="M791" s="70"/>
      <c r="N791" s="41">
        <f t="shared" si="236"/>
        <v>3.6165536799999995E-2</v>
      </c>
      <c r="O791" s="75">
        <v>5.5377046000000003E-3</v>
      </c>
      <c r="P791" s="70"/>
      <c r="Q791" s="70"/>
      <c r="R791" s="35">
        <f t="shared" si="226"/>
        <v>-3.6165536799999995E-2</v>
      </c>
      <c r="S791" s="35">
        <f t="shared" si="227"/>
        <v>3.6165536799999995E-2</v>
      </c>
      <c r="T791" s="34"/>
      <c r="U791" s="70"/>
      <c r="V791" s="70"/>
      <c r="W791" s="7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</row>
    <row r="792" spans="1:42" ht="31.2">
      <c r="A792" s="44" t="s">
        <v>1249</v>
      </c>
      <c r="B792" s="73" t="s">
        <v>1248</v>
      </c>
      <c r="C792" s="77"/>
      <c r="D792" s="76"/>
      <c r="E792" s="41">
        <f t="shared" ref="E792:E812" si="237">G792+I792+K792+M792</f>
        <v>2.3554719999999999E-3</v>
      </c>
      <c r="F792" s="43"/>
      <c r="G792" s="75"/>
      <c r="H792" s="70"/>
      <c r="I792" s="67">
        <v>9.490299999999999E-4</v>
      </c>
      <c r="J792" s="43"/>
      <c r="K792" s="75">
        <v>1.4064419999999999E-3</v>
      </c>
      <c r="L792" s="70"/>
      <c r="M792" s="70"/>
      <c r="N792" s="41">
        <f t="shared" si="236"/>
        <v>2.3554719999999999E-3</v>
      </c>
      <c r="O792" s="75">
        <v>1.4064419999999999E-3</v>
      </c>
      <c r="P792" s="70"/>
      <c r="Q792" s="70"/>
      <c r="R792" s="35">
        <f t="shared" si="226"/>
        <v>-2.3554719999999999E-3</v>
      </c>
      <c r="S792" s="35">
        <f t="shared" si="227"/>
        <v>2.3554719999999999E-3</v>
      </c>
      <c r="T792" s="34"/>
      <c r="U792" s="70"/>
      <c r="V792" s="70"/>
      <c r="W792" s="7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</row>
    <row r="793" spans="1:42" ht="31.2">
      <c r="A793" s="44" t="s">
        <v>1247</v>
      </c>
      <c r="B793" s="43" t="s">
        <v>1246</v>
      </c>
      <c r="C793" s="77"/>
      <c r="D793" s="76"/>
      <c r="E793" s="41">
        <f t="shared" si="237"/>
        <v>1.78413758E-2</v>
      </c>
      <c r="F793" s="43"/>
      <c r="G793" s="75">
        <v>1.78413758E-2</v>
      </c>
      <c r="H793" s="43"/>
      <c r="I793" s="43"/>
      <c r="J793" s="43"/>
      <c r="K793" s="75"/>
      <c r="L793" s="70"/>
      <c r="M793" s="70"/>
      <c r="N793" s="41">
        <f t="shared" si="236"/>
        <v>1.78413758E-2</v>
      </c>
      <c r="O793" s="75"/>
      <c r="P793" s="70"/>
      <c r="Q793" s="70"/>
      <c r="R793" s="35">
        <f t="shared" si="226"/>
        <v>-1.78413758E-2</v>
      </c>
      <c r="S793" s="35">
        <f t="shared" si="227"/>
        <v>1.78413758E-2</v>
      </c>
      <c r="T793" s="34"/>
      <c r="U793" s="70"/>
      <c r="V793" s="70"/>
      <c r="W793" s="7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</row>
    <row r="794" spans="1:42" ht="31.2">
      <c r="A794" s="44" t="s">
        <v>1245</v>
      </c>
      <c r="B794" s="43" t="s">
        <v>1244</v>
      </c>
      <c r="C794" s="43"/>
      <c r="D794" s="76"/>
      <c r="E794" s="41">
        <f t="shared" si="237"/>
        <v>3.3100014799999987E-2</v>
      </c>
      <c r="F794" s="43"/>
      <c r="G794" s="75">
        <v>4.0275311599999988E-2</v>
      </c>
      <c r="H794" s="43"/>
      <c r="I794" s="43"/>
      <c r="J794" s="43"/>
      <c r="K794" s="75">
        <v>-7.1752967999999997E-3</v>
      </c>
      <c r="L794" s="70"/>
      <c r="M794" s="70"/>
      <c r="N794" s="41">
        <f t="shared" si="236"/>
        <v>3.3100014799999987E-2</v>
      </c>
      <c r="O794" s="75">
        <v>-7.1752967999999997E-3</v>
      </c>
      <c r="P794" s="70"/>
      <c r="Q794" s="70"/>
      <c r="R794" s="35">
        <f t="shared" si="226"/>
        <v>-3.3100014799999987E-2</v>
      </c>
      <c r="S794" s="35">
        <f t="shared" si="227"/>
        <v>3.3100014799999987E-2</v>
      </c>
      <c r="T794" s="34"/>
      <c r="U794" s="70"/>
      <c r="V794" s="70"/>
      <c r="W794" s="7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</row>
    <row r="795" spans="1:42" ht="31.2">
      <c r="A795" s="44" t="s">
        <v>1243</v>
      </c>
      <c r="B795" s="79" t="s">
        <v>1242</v>
      </c>
      <c r="C795" s="77"/>
      <c r="D795" s="76"/>
      <c r="E795" s="41">
        <f t="shared" si="237"/>
        <v>8.8668669199999994E-2</v>
      </c>
      <c r="F795" s="43"/>
      <c r="G795" s="75"/>
      <c r="H795" s="43"/>
      <c r="I795" s="43"/>
      <c r="J795" s="43"/>
      <c r="K795" s="75">
        <v>8.8668669199999994E-2</v>
      </c>
      <c r="L795" s="70"/>
      <c r="M795" s="70"/>
      <c r="N795" s="41">
        <f t="shared" si="236"/>
        <v>8.8668669199999994E-2</v>
      </c>
      <c r="O795" s="75">
        <v>8.8668669199999994E-2</v>
      </c>
      <c r="P795" s="70"/>
      <c r="Q795" s="70"/>
      <c r="R795" s="35">
        <f t="shared" si="226"/>
        <v>-8.8668669199999994E-2</v>
      </c>
      <c r="S795" s="35">
        <f t="shared" si="227"/>
        <v>8.8668669199999994E-2</v>
      </c>
      <c r="T795" s="34"/>
      <c r="U795" s="70"/>
      <c r="V795" s="70"/>
      <c r="W795" s="7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</row>
    <row r="796" spans="1:42" ht="31.2">
      <c r="A796" s="44" t="s">
        <v>1241</v>
      </c>
      <c r="B796" s="79" t="s">
        <v>1240</v>
      </c>
      <c r="C796" s="77"/>
      <c r="D796" s="76"/>
      <c r="E796" s="41">
        <f t="shared" si="237"/>
        <v>6.4281267000000003E-2</v>
      </c>
      <c r="F796" s="43"/>
      <c r="G796" s="75"/>
      <c r="H796" s="43"/>
      <c r="I796" s="43"/>
      <c r="J796" s="43"/>
      <c r="K796" s="75">
        <v>6.4281267000000003E-2</v>
      </c>
      <c r="L796" s="70"/>
      <c r="M796" s="70"/>
      <c r="N796" s="41">
        <f t="shared" si="236"/>
        <v>6.4281267000000003E-2</v>
      </c>
      <c r="O796" s="75">
        <v>6.4281267000000003E-2</v>
      </c>
      <c r="P796" s="70"/>
      <c r="Q796" s="70"/>
      <c r="R796" s="35">
        <f t="shared" si="226"/>
        <v>-6.4281267000000003E-2</v>
      </c>
      <c r="S796" s="35">
        <f t="shared" si="227"/>
        <v>6.4281267000000003E-2</v>
      </c>
      <c r="T796" s="34"/>
      <c r="U796" s="70"/>
      <c r="V796" s="70"/>
      <c r="W796" s="7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</row>
    <row r="797" spans="1:42" ht="31.2">
      <c r="A797" s="44" t="s">
        <v>1239</v>
      </c>
      <c r="B797" s="79" t="s">
        <v>1238</v>
      </c>
      <c r="C797" s="77"/>
      <c r="D797" s="76"/>
      <c r="E797" s="41">
        <f t="shared" si="237"/>
        <v>9.5712230800000006E-2</v>
      </c>
      <c r="F797" s="43"/>
      <c r="G797" s="75"/>
      <c r="H797" s="43"/>
      <c r="I797" s="43"/>
      <c r="J797" s="43"/>
      <c r="K797" s="75">
        <v>9.5712230800000006E-2</v>
      </c>
      <c r="L797" s="70"/>
      <c r="M797" s="70"/>
      <c r="N797" s="41">
        <f t="shared" si="236"/>
        <v>9.5712230800000006E-2</v>
      </c>
      <c r="O797" s="75">
        <v>9.5712230800000006E-2</v>
      </c>
      <c r="P797" s="70"/>
      <c r="Q797" s="70"/>
      <c r="R797" s="35">
        <f t="shared" si="226"/>
        <v>-9.5712230800000006E-2</v>
      </c>
      <c r="S797" s="35">
        <f t="shared" si="227"/>
        <v>9.5712230800000006E-2</v>
      </c>
      <c r="T797" s="34"/>
      <c r="U797" s="70"/>
      <c r="V797" s="70"/>
      <c r="W797" s="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</row>
    <row r="798" spans="1:42" ht="31.2">
      <c r="A798" s="44" t="s">
        <v>1237</v>
      </c>
      <c r="B798" s="79" t="s">
        <v>1236</v>
      </c>
      <c r="C798" s="77"/>
      <c r="D798" s="76"/>
      <c r="E798" s="41">
        <f t="shared" si="237"/>
        <v>4.9223935999999999E-3</v>
      </c>
      <c r="F798" s="43"/>
      <c r="G798" s="75"/>
      <c r="H798" s="43"/>
      <c r="I798" s="43"/>
      <c r="J798" s="43"/>
      <c r="K798" s="75">
        <v>4.9223935999999999E-3</v>
      </c>
      <c r="L798" s="70"/>
      <c r="M798" s="70"/>
      <c r="N798" s="41">
        <f t="shared" si="236"/>
        <v>4.9223935999999999E-3</v>
      </c>
      <c r="O798" s="75">
        <v>4.9223935999999999E-3</v>
      </c>
      <c r="P798" s="70"/>
      <c r="Q798" s="70"/>
      <c r="R798" s="35">
        <f t="shared" si="226"/>
        <v>-4.9223935999999999E-3</v>
      </c>
      <c r="S798" s="35">
        <f t="shared" si="227"/>
        <v>4.9223935999999999E-3</v>
      </c>
      <c r="T798" s="34"/>
      <c r="U798" s="70"/>
      <c r="V798" s="70"/>
      <c r="W798" s="7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</row>
    <row r="799" spans="1:42" ht="31.2">
      <c r="A799" s="44" t="s">
        <v>1235</v>
      </c>
      <c r="B799" s="79" t="s">
        <v>1234</v>
      </c>
      <c r="C799" s="77"/>
      <c r="D799" s="76"/>
      <c r="E799" s="41">
        <f t="shared" si="237"/>
        <v>2.3868921999999999E-3</v>
      </c>
      <c r="F799" s="43"/>
      <c r="G799" s="75"/>
      <c r="H799" s="43"/>
      <c r="I799" s="43"/>
      <c r="J799" s="43"/>
      <c r="K799" s="75">
        <v>2.3868921999999999E-3</v>
      </c>
      <c r="L799" s="70"/>
      <c r="M799" s="70"/>
      <c r="N799" s="41">
        <f t="shared" si="236"/>
        <v>2.3868921999999999E-3</v>
      </c>
      <c r="O799" s="75">
        <v>2.3868921999999999E-3</v>
      </c>
      <c r="P799" s="70"/>
      <c r="Q799" s="70"/>
      <c r="R799" s="35">
        <f t="shared" ref="R799:R862" si="238">D799-E799</f>
        <v>-2.3868921999999999E-3</v>
      </c>
      <c r="S799" s="35">
        <f t="shared" ref="S799:S862" si="239">E799-F799-H799-J799</f>
        <v>2.3868921999999999E-3</v>
      </c>
      <c r="T799" s="34"/>
      <c r="U799" s="70"/>
      <c r="V799" s="70"/>
      <c r="W799" s="7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</row>
    <row r="800" spans="1:42" ht="31.2">
      <c r="A800" s="44" t="s">
        <v>1233</v>
      </c>
      <c r="B800" s="79" t="s">
        <v>1232</v>
      </c>
      <c r="C800" s="77"/>
      <c r="D800" s="76"/>
      <c r="E800" s="41">
        <f t="shared" si="237"/>
        <v>9.8198998199999998E-2</v>
      </c>
      <c r="F800" s="43"/>
      <c r="G800" s="75"/>
      <c r="H800" s="43"/>
      <c r="I800" s="43"/>
      <c r="J800" s="43"/>
      <c r="K800" s="75">
        <v>9.8198998199999998E-2</v>
      </c>
      <c r="L800" s="70"/>
      <c r="M800" s="70"/>
      <c r="N800" s="41">
        <f t="shared" si="236"/>
        <v>9.8198998199999998E-2</v>
      </c>
      <c r="O800" s="75">
        <v>9.8198998199999998E-2</v>
      </c>
      <c r="P800" s="70"/>
      <c r="Q800" s="70"/>
      <c r="R800" s="35">
        <f t="shared" si="238"/>
        <v>-9.8198998199999998E-2</v>
      </c>
      <c r="S800" s="35">
        <f t="shared" si="239"/>
        <v>9.8198998199999998E-2</v>
      </c>
      <c r="T800" s="34"/>
      <c r="U800" s="70"/>
      <c r="V800" s="70"/>
      <c r="W800" s="7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</row>
    <row r="801" spans="1:42" ht="31.2">
      <c r="A801" s="44" t="s">
        <v>1231</v>
      </c>
      <c r="B801" s="79" t="s">
        <v>1230</v>
      </c>
      <c r="C801" s="77"/>
      <c r="D801" s="76"/>
      <c r="E801" s="41">
        <f t="shared" si="237"/>
        <v>2.9291258000000001E-2</v>
      </c>
      <c r="F801" s="43"/>
      <c r="G801" s="75"/>
      <c r="H801" s="43"/>
      <c r="I801" s="43"/>
      <c r="J801" s="43"/>
      <c r="K801" s="75">
        <v>2.9291258000000001E-2</v>
      </c>
      <c r="L801" s="70"/>
      <c r="M801" s="70"/>
      <c r="N801" s="41">
        <f t="shared" si="236"/>
        <v>2.9291258000000001E-2</v>
      </c>
      <c r="O801" s="75">
        <v>2.9291258000000001E-2</v>
      </c>
      <c r="P801" s="70"/>
      <c r="Q801" s="70"/>
      <c r="R801" s="35">
        <f t="shared" si="238"/>
        <v>-2.9291258000000001E-2</v>
      </c>
      <c r="S801" s="35">
        <f t="shared" si="239"/>
        <v>2.9291258000000001E-2</v>
      </c>
      <c r="T801" s="34"/>
      <c r="U801" s="70"/>
      <c r="V801" s="70"/>
      <c r="W801" s="7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</row>
    <row r="802" spans="1:42" ht="31.2">
      <c r="A802" s="44" t="s">
        <v>1229</v>
      </c>
      <c r="B802" s="79" t="s">
        <v>1228</v>
      </c>
      <c r="C802" s="77"/>
      <c r="D802" s="76"/>
      <c r="E802" s="41">
        <f t="shared" si="237"/>
        <v>5.9076699999999996E-2</v>
      </c>
      <c r="F802" s="43"/>
      <c r="G802" s="75"/>
      <c r="H802" s="43"/>
      <c r="I802" s="43"/>
      <c r="J802" s="43"/>
      <c r="K802" s="75">
        <v>5.9076699999999996E-2</v>
      </c>
      <c r="L802" s="70"/>
      <c r="M802" s="70"/>
      <c r="N802" s="41">
        <f t="shared" si="236"/>
        <v>5.9076699999999996E-2</v>
      </c>
      <c r="O802" s="75">
        <v>5.9076699999999996E-2</v>
      </c>
      <c r="P802" s="70"/>
      <c r="Q802" s="70"/>
      <c r="R802" s="35">
        <f t="shared" si="238"/>
        <v>-5.9076699999999996E-2</v>
      </c>
      <c r="S802" s="35">
        <f t="shared" si="239"/>
        <v>5.9076699999999996E-2</v>
      </c>
      <c r="T802" s="34"/>
      <c r="U802" s="70"/>
      <c r="V802" s="70"/>
      <c r="W802" s="7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</row>
    <row r="803" spans="1:42" ht="31.2">
      <c r="A803" s="44" t="s">
        <v>1227</v>
      </c>
      <c r="B803" s="73" t="s">
        <v>1226</v>
      </c>
      <c r="C803" s="77"/>
      <c r="D803" s="76"/>
      <c r="E803" s="41">
        <f t="shared" si="237"/>
        <v>0.16099256839999998</v>
      </c>
      <c r="F803" s="43"/>
      <c r="G803" s="75"/>
      <c r="H803" s="43"/>
      <c r="I803" s="43"/>
      <c r="J803" s="43"/>
      <c r="K803" s="75">
        <v>0.16099256839999998</v>
      </c>
      <c r="L803" s="70"/>
      <c r="M803" s="70"/>
      <c r="N803" s="41">
        <f t="shared" si="236"/>
        <v>0.16099256839999998</v>
      </c>
      <c r="O803" s="75">
        <v>0.16099256839999998</v>
      </c>
      <c r="P803" s="70"/>
      <c r="Q803" s="70"/>
      <c r="R803" s="35">
        <f t="shared" si="238"/>
        <v>-0.16099256839999998</v>
      </c>
      <c r="S803" s="35">
        <f t="shared" si="239"/>
        <v>0.16099256839999998</v>
      </c>
      <c r="T803" s="34"/>
      <c r="U803" s="70"/>
      <c r="V803" s="70"/>
      <c r="W803" s="7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</row>
    <row r="804" spans="1:42" ht="31.2">
      <c r="A804" s="44" t="s">
        <v>1225</v>
      </c>
      <c r="B804" s="73" t="s">
        <v>1224</v>
      </c>
      <c r="C804" s="77"/>
      <c r="D804" s="76"/>
      <c r="E804" s="41">
        <f t="shared" si="237"/>
        <v>1.28757088E-2</v>
      </c>
      <c r="F804" s="43"/>
      <c r="G804" s="75"/>
      <c r="H804" s="70"/>
      <c r="I804" s="43">
        <v>3.7874999999999999E-2</v>
      </c>
      <c r="J804" s="43"/>
      <c r="K804" s="75">
        <v>-2.4999291199999999E-2</v>
      </c>
      <c r="L804" s="70"/>
      <c r="M804" s="70"/>
      <c r="N804" s="41">
        <f t="shared" si="236"/>
        <v>1.28757088E-2</v>
      </c>
      <c r="O804" s="75">
        <v>-2.4999291199999999E-2</v>
      </c>
      <c r="P804" s="70"/>
      <c r="Q804" s="70"/>
      <c r="R804" s="35">
        <f t="shared" si="238"/>
        <v>-1.28757088E-2</v>
      </c>
      <c r="S804" s="35">
        <f t="shared" si="239"/>
        <v>1.28757088E-2</v>
      </c>
      <c r="T804" s="34"/>
      <c r="U804" s="70"/>
      <c r="V804" s="70"/>
      <c r="W804" s="7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</row>
    <row r="805" spans="1:42" ht="31.2">
      <c r="A805" s="44" t="s">
        <v>1223</v>
      </c>
      <c r="B805" s="73" t="s">
        <v>1222</v>
      </c>
      <c r="C805" s="77"/>
      <c r="D805" s="76"/>
      <c r="E805" s="41">
        <f t="shared" si="237"/>
        <v>2.3868921999999999E-3</v>
      </c>
      <c r="F805" s="14"/>
      <c r="G805" s="75"/>
      <c r="H805" s="14"/>
      <c r="I805" s="75">
        <v>2.3868921999999999E-3</v>
      </c>
      <c r="J805" s="14"/>
      <c r="K805" s="75"/>
      <c r="L805" s="70"/>
      <c r="M805" s="70"/>
      <c r="N805" s="41">
        <f t="shared" si="236"/>
        <v>2.3868921999999999E-3</v>
      </c>
      <c r="O805" s="75"/>
      <c r="P805" s="70"/>
      <c r="Q805" s="70"/>
      <c r="R805" s="35">
        <f t="shared" si="238"/>
        <v>-2.3868921999999999E-3</v>
      </c>
      <c r="S805" s="35">
        <f t="shared" si="239"/>
        <v>2.3868921999999999E-3</v>
      </c>
      <c r="T805" s="34"/>
      <c r="U805" s="70"/>
      <c r="V805" s="70"/>
      <c r="W805" s="7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</row>
    <row r="806" spans="1:42" ht="31.2">
      <c r="A806" s="44" t="s">
        <v>1221</v>
      </c>
      <c r="B806" s="73" t="s">
        <v>1220</v>
      </c>
      <c r="C806" s="77"/>
      <c r="D806" s="76"/>
      <c r="E806" s="41">
        <f t="shared" si="237"/>
        <v>0.1543922408</v>
      </c>
      <c r="F806" s="14"/>
      <c r="G806" s="75">
        <v>0.12954224079999999</v>
      </c>
      <c r="H806" s="14"/>
      <c r="I806" s="14"/>
      <c r="J806" s="14"/>
      <c r="K806" s="75">
        <v>2.4850000000000001E-2</v>
      </c>
      <c r="L806" s="70"/>
      <c r="M806" s="70"/>
      <c r="N806" s="41">
        <f t="shared" si="236"/>
        <v>0.1543922408</v>
      </c>
      <c r="O806" s="75">
        <v>2.4850000000000001E-2</v>
      </c>
      <c r="P806" s="70"/>
      <c r="Q806" s="70"/>
      <c r="R806" s="35">
        <f t="shared" si="238"/>
        <v>-0.1543922408</v>
      </c>
      <c r="S806" s="35">
        <f t="shared" si="239"/>
        <v>0.1543922408</v>
      </c>
      <c r="T806" s="34"/>
      <c r="U806" s="70"/>
      <c r="V806" s="70"/>
      <c r="W806" s="7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</row>
    <row r="807" spans="1:42" ht="31.2">
      <c r="A807" s="44" t="s">
        <v>1219</v>
      </c>
      <c r="B807" s="73" t="s">
        <v>1218</v>
      </c>
      <c r="C807" s="77"/>
      <c r="D807" s="76"/>
      <c r="E807" s="41">
        <f t="shared" si="237"/>
        <v>1.87034856E-2</v>
      </c>
      <c r="F807" s="14"/>
      <c r="G807" s="75"/>
      <c r="H807" s="14"/>
      <c r="I807" s="70">
        <v>1.56124856E-2</v>
      </c>
      <c r="J807" s="14"/>
      <c r="K807" s="70">
        <v>3.091E-3</v>
      </c>
      <c r="L807" s="70"/>
      <c r="M807" s="70"/>
      <c r="N807" s="41">
        <f t="shared" si="236"/>
        <v>1.87034856E-2</v>
      </c>
      <c r="O807" s="41">
        <v>3.091E-3</v>
      </c>
      <c r="P807" s="70"/>
      <c r="Q807" s="70"/>
      <c r="R807" s="35">
        <f t="shared" si="238"/>
        <v>-1.87034856E-2</v>
      </c>
      <c r="S807" s="35">
        <f t="shared" si="239"/>
        <v>1.87034856E-2</v>
      </c>
      <c r="T807" s="34"/>
      <c r="U807" s="70"/>
      <c r="V807" s="70"/>
      <c r="W807" s="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</row>
    <row r="808" spans="1:42" ht="31.2">
      <c r="A808" s="44" t="s">
        <v>1217</v>
      </c>
      <c r="B808" s="73" t="s">
        <v>1216</v>
      </c>
      <c r="C808" s="77"/>
      <c r="D808" s="76"/>
      <c r="E808" s="41">
        <f t="shared" si="237"/>
        <v>6.7523553E-2</v>
      </c>
      <c r="F808" s="14"/>
      <c r="G808" s="75">
        <v>5.4261686400000002E-2</v>
      </c>
      <c r="H808" s="14"/>
      <c r="I808" s="14"/>
      <c r="J808" s="14"/>
      <c r="K808" s="75">
        <v>1.32618666E-2</v>
      </c>
      <c r="L808" s="70"/>
      <c r="M808" s="70"/>
      <c r="N808" s="41">
        <f t="shared" si="236"/>
        <v>6.7523553E-2</v>
      </c>
      <c r="O808" s="75">
        <v>1.32618666E-2</v>
      </c>
      <c r="P808" s="70"/>
      <c r="Q808" s="70"/>
      <c r="R808" s="35">
        <f t="shared" si="238"/>
        <v>-6.7523553E-2</v>
      </c>
      <c r="S808" s="35">
        <f t="shared" si="239"/>
        <v>6.7523553E-2</v>
      </c>
      <c r="T808" s="34"/>
      <c r="U808" s="70"/>
      <c r="V808" s="70"/>
      <c r="W808" s="7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</row>
    <row r="809" spans="1:42" ht="31.2">
      <c r="A809" s="44" t="s">
        <v>1215</v>
      </c>
      <c r="B809" s="73" t="s">
        <v>1214</v>
      </c>
      <c r="C809" s="14"/>
      <c r="D809" s="76"/>
      <c r="E809" s="41">
        <f t="shared" si="237"/>
        <v>2.3868921999999999E-3</v>
      </c>
      <c r="F809" s="14"/>
      <c r="G809" s="75"/>
      <c r="H809" s="14"/>
      <c r="I809" s="14"/>
      <c r="J809" s="14"/>
      <c r="K809" s="75">
        <v>2.3868921999999999E-3</v>
      </c>
      <c r="L809" s="70"/>
      <c r="M809" s="70"/>
      <c r="N809" s="41">
        <f t="shared" si="236"/>
        <v>2.3868921999999999E-3</v>
      </c>
      <c r="O809" s="75">
        <v>2.3868921999999999E-3</v>
      </c>
      <c r="P809" s="70"/>
      <c r="Q809" s="70"/>
      <c r="R809" s="35">
        <f t="shared" si="238"/>
        <v>-2.3868921999999999E-3</v>
      </c>
      <c r="S809" s="35">
        <f t="shared" si="239"/>
        <v>2.3868921999999999E-3</v>
      </c>
      <c r="T809" s="34"/>
      <c r="U809" s="70"/>
      <c r="V809" s="70"/>
      <c r="W809" s="7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</row>
    <row r="810" spans="1:42" ht="31.2">
      <c r="A810" s="44" t="s">
        <v>1213</v>
      </c>
      <c r="B810" s="73" t="s">
        <v>1212</v>
      </c>
      <c r="C810" s="77"/>
      <c r="D810" s="76"/>
      <c r="E810" s="41">
        <f t="shared" si="237"/>
        <v>2.3868921999999999E-3</v>
      </c>
      <c r="F810" s="14"/>
      <c r="G810" s="75"/>
      <c r="H810" s="14"/>
      <c r="I810" s="14"/>
      <c r="J810" s="14"/>
      <c r="K810" s="75">
        <v>2.3868921999999999E-3</v>
      </c>
      <c r="L810" s="70"/>
      <c r="M810" s="70"/>
      <c r="N810" s="41">
        <f t="shared" si="236"/>
        <v>2.3868921999999999E-3</v>
      </c>
      <c r="O810" s="75">
        <v>2.3868921999999999E-3</v>
      </c>
      <c r="P810" s="70"/>
      <c r="Q810" s="70"/>
      <c r="R810" s="35">
        <f t="shared" si="238"/>
        <v>-2.3868921999999999E-3</v>
      </c>
      <c r="S810" s="35">
        <f t="shared" si="239"/>
        <v>2.3868921999999999E-3</v>
      </c>
      <c r="T810" s="34"/>
      <c r="U810" s="70"/>
      <c r="V810" s="70"/>
      <c r="W810" s="7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</row>
    <row r="811" spans="1:42" ht="31.2">
      <c r="A811" s="44" t="s">
        <v>1211</v>
      </c>
      <c r="B811" s="73" t="s">
        <v>1210</v>
      </c>
      <c r="C811" s="77"/>
      <c r="D811" s="76"/>
      <c r="E811" s="41">
        <f t="shared" si="237"/>
        <v>0.15593348579999999</v>
      </c>
      <c r="F811" s="14"/>
      <c r="G811" s="75"/>
      <c r="H811" s="70"/>
      <c r="I811" s="70">
        <v>7.1440000000000003E-2</v>
      </c>
      <c r="J811" s="70"/>
      <c r="K811" s="70">
        <v>8.4493485800000004E-2</v>
      </c>
      <c r="L811" s="70"/>
      <c r="M811" s="70"/>
      <c r="N811" s="41">
        <f t="shared" si="236"/>
        <v>0.15593348579999999</v>
      </c>
      <c r="O811" s="41">
        <v>8.4493485800000004E-2</v>
      </c>
      <c r="P811" s="70"/>
      <c r="Q811" s="70"/>
      <c r="R811" s="35">
        <f t="shared" si="238"/>
        <v>-0.15593348579999999</v>
      </c>
      <c r="S811" s="35">
        <f t="shared" si="239"/>
        <v>0.15593348579999999</v>
      </c>
      <c r="T811" s="34"/>
      <c r="U811" s="70"/>
      <c r="V811" s="70"/>
      <c r="W811" s="7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</row>
    <row r="812" spans="1:42">
      <c r="A812" s="44" t="s">
        <v>1209</v>
      </c>
      <c r="B812" s="78" t="s">
        <v>1208</v>
      </c>
      <c r="C812" s="77"/>
      <c r="D812" s="76"/>
      <c r="E812" s="41">
        <f t="shared" si="237"/>
        <v>2.2709099999999999E-2</v>
      </c>
      <c r="F812" s="14"/>
      <c r="G812" s="75">
        <v>2.2709099999999999E-2</v>
      </c>
      <c r="H812" s="14"/>
      <c r="I812" s="14"/>
      <c r="J812" s="14"/>
      <c r="K812" s="75"/>
      <c r="L812" s="70"/>
      <c r="M812" s="70"/>
      <c r="N812" s="41"/>
      <c r="O812" s="75"/>
      <c r="P812" s="70"/>
      <c r="Q812" s="70"/>
      <c r="R812" s="35">
        <f t="shared" si="238"/>
        <v>-2.2709099999999999E-2</v>
      </c>
      <c r="S812" s="35">
        <f t="shared" si="239"/>
        <v>2.2709099999999999E-2</v>
      </c>
      <c r="T812" s="34"/>
      <c r="U812" s="70"/>
      <c r="V812" s="70"/>
      <c r="W812" s="7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</row>
    <row r="813" spans="1:42" ht="24.75" customHeight="1">
      <c r="A813" s="44" t="s">
        <v>1207</v>
      </c>
      <c r="B813" s="73" t="s">
        <v>1206</v>
      </c>
      <c r="C813" s="77"/>
      <c r="D813" s="76"/>
      <c r="E813" s="41">
        <f t="shared" ref="E813:E822" si="240">G813+I813+K813</f>
        <v>2.3868921999999999E-3</v>
      </c>
      <c r="F813" s="14"/>
      <c r="G813" s="75"/>
      <c r="H813" s="14"/>
      <c r="I813" s="70">
        <v>2.3868921999999999E-3</v>
      </c>
      <c r="J813" s="14"/>
      <c r="K813" s="14"/>
      <c r="L813" s="70"/>
      <c r="M813" s="70"/>
      <c r="N813" s="41">
        <f t="shared" ref="N813:N822" si="241">G813+I813+K813+M813</f>
        <v>2.3868921999999999E-3</v>
      </c>
      <c r="O813" s="14"/>
      <c r="P813" s="70"/>
      <c r="Q813" s="70"/>
      <c r="R813" s="35">
        <f t="shared" si="238"/>
        <v>-2.3868921999999999E-3</v>
      </c>
      <c r="S813" s="35">
        <f t="shared" si="239"/>
        <v>2.3868921999999999E-3</v>
      </c>
      <c r="T813" s="34"/>
      <c r="U813" s="70"/>
      <c r="V813" s="70"/>
      <c r="W813" s="7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</row>
    <row r="814" spans="1:42">
      <c r="A814" s="44" t="s">
        <v>1205</v>
      </c>
      <c r="B814" s="73" t="s">
        <v>1204</v>
      </c>
      <c r="C814" s="77"/>
      <c r="D814" s="76"/>
      <c r="E814" s="41">
        <f t="shared" si="240"/>
        <v>0.2543261134</v>
      </c>
      <c r="F814" s="14"/>
      <c r="G814" s="75">
        <v>0.10027835</v>
      </c>
      <c r="H814" s="14"/>
      <c r="I814" s="70">
        <v>0.1291977634</v>
      </c>
      <c r="J814" s="14"/>
      <c r="K814" s="41">
        <v>2.4850000000000001E-2</v>
      </c>
      <c r="L814" s="70"/>
      <c r="M814" s="70"/>
      <c r="N814" s="41">
        <f t="shared" si="241"/>
        <v>0.2543261134</v>
      </c>
      <c r="O814" s="41">
        <v>2.4850000000000001E-2</v>
      </c>
      <c r="P814" s="70"/>
      <c r="Q814" s="70"/>
      <c r="R814" s="35">
        <f t="shared" si="238"/>
        <v>-0.2543261134</v>
      </c>
      <c r="S814" s="35">
        <f t="shared" si="239"/>
        <v>0.2543261134</v>
      </c>
      <c r="T814" s="34"/>
      <c r="U814" s="70"/>
      <c r="V814" s="70"/>
      <c r="W814" s="7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</row>
    <row r="815" spans="1:42">
      <c r="A815" s="44" t="s">
        <v>1203</v>
      </c>
      <c r="B815" s="73" t="s">
        <v>1202</v>
      </c>
      <c r="C815" s="77"/>
      <c r="D815" s="76"/>
      <c r="E815" s="41">
        <f t="shared" si="240"/>
        <v>0.18300955859999998</v>
      </c>
      <c r="F815" s="14"/>
      <c r="G815" s="75">
        <v>2.7280379999999996E-2</v>
      </c>
      <c r="H815" s="14"/>
      <c r="I815" s="41">
        <v>0.12941917859999999</v>
      </c>
      <c r="J815" s="14"/>
      <c r="K815" s="70">
        <v>2.631E-2</v>
      </c>
      <c r="L815" s="70"/>
      <c r="M815" s="70"/>
      <c r="N815" s="41">
        <f t="shared" si="241"/>
        <v>0.18300955859999998</v>
      </c>
      <c r="O815" s="41">
        <v>2.631E-2</v>
      </c>
      <c r="P815" s="70"/>
      <c r="Q815" s="70"/>
      <c r="R815" s="35">
        <f t="shared" si="238"/>
        <v>-0.18300955859999998</v>
      </c>
      <c r="S815" s="35">
        <f t="shared" si="239"/>
        <v>0.18300955859999998</v>
      </c>
      <c r="T815" s="34"/>
      <c r="U815" s="70"/>
      <c r="V815" s="70"/>
      <c r="W815" s="7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</row>
    <row r="816" spans="1:42">
      <c r="A816" s="44" t="s">
        <v>1201</v>
      </c>
      <c r="B816" s="73" t="s">
        <v>1200</v>
      </c>
      <c r="C816" s="77"/>
      <c r="D816" s="76"/>
      <c r="E816" s="41">
        <f t="shared" si="240"/>
        <v>7.5756000000000004E-2</v>
      </c>
      <c r="F816" s="14"/>
      <c r="G816" s="75">
        <v>7.5756000000000004E-2</v>
      </c>
      <c r="H816" s="14"/>
      <c r="I816" s="14"/>
      <c r="J816" s="14"/>
      <c r="K816" s="14"/>
      <c r="L816" s="70"/>
      <c r="M816" s="70"/>
      <c r="N816" s="41">
        <f t="shared" si="241"/>
        <v>7.5756000000000004E-2</v>
      </c>
      <c r="O816" s="14"/>
      <c r="P816" s="70"/>
      <c r="Q816" s="70"/>
      <c r="R816" s="35">
        <f t="shared" si="238"/>
        <v>-7.5756000000000004E-2</v>
      </c>
      <c r="S816" s="35">
        <f t="shared" si="239"/>
        <v>7.5756000000000004E-2</v>
      </c>
      <c r="T816" s="34"/>
      <c r="U816" s="70"/>
      <c r="V816" s="70"/>
      <c r="W816" s="7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</row>
    <row r="817" spans="1:42">
      <c r="A817" s="44" t="s">
        <v>1199</v>
      </c>
      <c r="B817" s="73" t="s">
        <v>1198</v>
      </c>
      <c r="C817" s="77"/>
      <c r="D817" s="76"/>
      <c r="E817" s="41">
        <f t="shared" si="240"/>
        <v>1.1782837799999999E-2</v>
      </c>
      <c r="F817" s="43"/>
      <c r="G817" s="43"/>
      <c r="H817" s="43"/>
      <c r="I817" s="41">
        <v>5.7828377999999993E-3</v>
      </c>
      <c r="J817" s="43"/>
      <c r="K817" s="43">
        <v>6.0000000000000001E-3</v>
      </c>
      <c r="L817" s="70"/>
      <c r="M817" s="70"/>
      <c r="N817" s="41">
        <f t="shared" si="241"/>
        <v>1.1782837799999999E-2</v>
      </c>
      <c r="O817" s="43">
        <v>6.0000000000000001E-3</v>
      </c>
      <c r="P817" s="70"/>
      <c r="Q817" s="70"/>
      <c r="R817" s="35">
        <f t="shared" si="238"/>
        <v>-1.1782837799999999E-2</v>
      </c>
      <c r="S817" s="35">
        <f t="shared" si="239"/>
        <v>1.1782837799999999E-2</v>
      </c>
      <c r="T817" s="34"/>
      <c r="U817" s="70"/>
      <c r="V817" s="70"/>
      <c r="W817" s="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</row>
    <row r="818" spans="1:42" ht="31.2">
      <c r="A818" s="44" t="s">
        <v>1197</v>
      </c>
      <c r="B818" s="73" t="s">
        <v>1196</v>
      </c>
      <c r="C818" s="77"/>
      <c r="D818" s="76"/>
      <c r="E818" s="41">
        <f t="shared" si="240"/>
        <v>1.3399673022</v>
      </c>
      <c r="F818" s="43"/>
      <c r="G818" s="43"/>
      <c r="H818" s="43"/>
      <c r="I818" s="41"/>
      <c r="J818" s="43"/>
      <c r="K818" s="76">
        <v>1.3399673022</v>
      </c>
      <c r="L818" s="70"/>
      <c r="M818" s="70"/>
      <c r="N818" s="41">
        <f t="shared" si="241"/>
        <v>1.3399673022</v>
      </c>
      <c r="O818" s="76">
        <v>1.3399673022</v>
      </c>
      <c r="P818" s="70"/>
      <c r="Q818" s="70"/>
      <c r="R818" s="35">
        <f t="shared" si="238"/>
        <v>-1.3399673022</v>
      </c>
      <c r="S818" s="35">
        <f t="shared" si="239"/>
        <v>1.3399673022</v>
      </c>
      <c r="T818" s="34"/>
      <c r="U818" s="70"/>
      <c r="V818" s="70"/>
      <c r="W818" s="7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</row>
    <row r="819" spans="1:42" ht="31.2">
      <c r="A819" s="44" t="s">
        <v>1195</v>
      </c>
      <c r="B819" s="73" t="s">
        <v>1194</v>
      </c>
      <c r="C819" s="77"/>
      <c r="D819" s="76"/>
      <c r="E819" s="41">
        <f t="shared" si="240"/>
        <v>1.3407470822000001</v>
      </c>
      <c r="F819" s="43"/>
      <c r="G819" s="43"/>
      <c r="H819" s="43"/>
      <c r="I819" s="41"/>
      <c r="J819" s="43"/>
      <c r="K819" s="43">
        <v>1.3407470822000001</v>
      </c>
      <c r="L819" s="70"/>
      <c r="M819" s="70"/>
      <c r="N819" s="41">
        <f t="shared" si="241"/>
        <v>1.3407470822000001</v>
      </c>
      <c r="O819" s="76">
        <v>1.3407470822000001</v>
      </c>
      <c r="P819" s="70"/>
      <c r="Q819" s="70"/>
      <c r="R819" s="35">
        <f t="shared" si="238"/>
        <v>-1.3407470822000001</v>
      </c>
      <c r="S819" s="35">
        <f t="shared" si="239"/>
        <v>1.3407470822000001</v>
      </c>
      <c r="T819" s="34"/>
      <c r="U819" s="70"/>
      <c r="V819" s="70"/>
      <c r="W819" s="7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</row>
    <row r="820" spans="1:42">
      <c r="A820" s="44" t="s">
        <v>1193</v>
      </c>
      <c r="B820" s="73" t="s">
        <v>1192</v>
      </c>
      <c r="C820" s="77"/>
      <c r="D820" s="76"/>
      <c r="E820" s="41">
        <f t="shared" si="240"/>
        <v>2.3868921999999999E-3</v>
      </c>
      <c r="F820" s="43"/>
      <c r="G820" s="43"/>
      <c r="H820" s="43"/>
      <c r="I820" s="41"/>
      <c r="J820" s="43"/>
      <c r="K820" s="43">
        <v>2.3868921999999999E-3</v>
      </c>
      <c r="L820" s="70"/>
      <c r="M820" s="70"/>
      <c r="N820" s="41">
        <f t="shared" si="241"/>
        <v>2.3868921999999999E-3</v>
      </c>
      <c r="O820" s="76">
        <v>2.3868921999999999E-3</v>
      </c>
      <c r="P820" s="70"/>
      <c r="Q820" s="70"/>
      <c r="R820" s="35">
        <f t="shared" si="238"/>
        <v>-2.3868921999999999E-3</v>
      </c>
      <c r="S820" s="35">
        <f t="shared" si="239"/>
        <v>2.3868921999999999E-3</v>
      </c>
      <c r="T820" s="34"/>
      <c r="U820" s="70"/>
      <c r="V820" s="70"/>
      <c r="W820" s="7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</row>
    <row r="821" spans="1:42" ht="31.2">
      <c r="A821" s="44" t="s">
        <v>1191</v>
      </c>
      <c r="B821" s="73" t="s">
        <v>1190</v>
      </c>
      <c r="C821" s="77"/>
      <c r="D821" s="76"/>
      <c r="E821" s="41">
        <f t="shared" si="240"/>
        <v>0.9874750000000001</v>
      </c>
      <c r="F821" s="43"/>
      <c r="G821" s="43"/>
      <c r="H821" s="70"/>
      <c r="I821" s="41">
        <v>7.1440000000000003E-2</v>
      </c>
      <c r="J821" s="43"/>
      <c r="K821" s="43">
        <v>0.91603500000000004</v>
      </c>
      <c r="L821" s="70"/>
      <c r="M821" s="70"/>
      <c r="N821" s="41">
        <f t="shared" si="241"/>
        <v>0.9874750000000001</v>
      </c>
      <c r="O821" s="76">
        <v>0.91609390000000002</v>
      </c>
      <c r="P821" s="70"/>
      <c r="Q821" s="70"/>
      <c r="R821" s="35">
        <f t="shared" si="238"/>
        <v>-0.9874750000000001</v>
      </c>
      <c r="S821" s="35">
        <f t="shared" si="239"/>
        <v>0.9874750000000001</v>
      </c>
      <c r="T821" s="34"/>
      <c r="U821" s="70"/>
      <c r="V821" s="70"/>
      <c r="W821" s="7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</row>
    <row r="822" spans="1:42" ht="31.2">
      <c r="A822" s="44" t="s">
        <v>1189</v>
      </c>
      <c r="B822" s="73" t="s">
        <v>1188</v>
      </c>
      <c r="C822" s="77"/>
      <c r="D822" s="76"/>
      <c r="E822" s="41">
        <f t="shared" si="240"/>
        <v>1.1847399999999999</v>
      </c>
      <c r="F822" s="43"/>
      <c r="G822" s="43"/>
      <c r="H822" s="70"/>
      <c r="I822" s="41">
        <v>7.1440000000000003E-2</v>
      </c>
      <c r="J822" s="43"/>
      <c r="K822" s="43">
        <v>1.1133</v>
      </c>
      <c r="L822" s="70"/>
      <c r="M822" s="70"/>
      <c r="N822" s="41">
        <f t="shared" si="241"/>
        <v>1.1847399999999999</v>
      </c>
      <c r="O822" s="76">
        <v>1.1133769900000001</v>
      </c>
      <c r="P822" s="70"/>
      <c r="Q822" s="70"/>
      <c r="R822" s="35">
        <f t="shared" si="238"/>
        <v>-1.1847399999999999</v>
      </c>
      <c r="S822" s="35">
        <f t="shared" si="239"/>
        <v>1.1847399999999999</v>
      </c>
      <c r="T822" s="34"/>
      <c r="U822" s="70"/>
      <c r="V822" s="70"/>
      <c r="W822" s="7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</row>
    <row r="823" spans="1:42" s="208" customFormat="1" ht="22.5" customHeight="1">
      <c r="A823" s="209" t="s">
        <v>498</v>
      </c>
      <c r="B823" s="197" t="s">
        <v>1187</v>
      </c>
      <c r="C823" s="198"/>
      <c r="D823" s="199"/>
      <c r="E823" s="222"/>
      <c r="F823" s="222"/>
      <c r="G823" s="222"/>
      <c r="H823" s="222"/>
      <c r="I823" s="222"/>
      <c r="J823" s="222"/>
      <c r="K823" s="222"/>
      <c r="L823" s="210"/>
      <c r="M823" s="215"/>
      <c r="N823" s="203"/>
      <c r="O823" s="203"/>
      <c r="P823" s="215"/>
      <c r="Q823" s="215"/>
      <c r="R823" s="205">
        <f t="shared" si="238"/>
        <v>0</v>
      </c>
      <c r="S823" s="205">
        <f t="shared" si="239"/>
        <v>0</v>
      </c>
      <c r="T823" s="206"/>
      <c r="U823" s="215"/>
      <c r="V823" s="215"/>
      <c r="W823" s="216"/>
    </row>
    <row r="824" spans="1:42" ht="46.8">
      <c r="A824" s="44" t="s">
        <v>1186</v>
      </c>
      <c r="B824" s="43" t="s">
        <v>1185</v>
      </c>
      <c r="C824" s="39"/>
      <c r="D824" s="42">
        <v>2.0355899909166264</v>
      </c>
      <c r="E824" s="41">
        <f t="shared" ref="E824:E841" si="242">G824+I824+K824+M824</f>
        <v>0</v>
      </c>
      <c r="F824" s="14"/>
      <c r="G824" s="75"/>
      <c r="H824" s="38">
        <v>0.67852999697220884</v>
      </c>
      <c r="I824" s="14"/>
      <c r="J824" s="37">
        <v>0.67852999697220884</v>
      </c>
      <c r="K824" s="74"/>
      <c r="L824" s="38">
        <f t="shared" ref="L824:L833" si="243">D824-H824-J824-F824</f>
        <v>0.67852999697220862</v>
      </c>
      <c r="M824" s="70"/>
      <c r="N824" s="37">
        <f t="shared" ref="N824:N836" si="244">E824</f>
        <v>0</v>
      </c>
      <c r="O824" s="37">
        <f t="shared" ref="O824:O836" si="245">I824</f>
        <v>0</v>
      </c>
      <c r="P824" s="70"/>
      <c r="Q824" s="70"/>
      <c r="R824" s="35">
        <f t="shared" si="238"/>
        <v>2.0355899909166264</v>
      </c>
      <c r="S824" s="35">
        <f t="shared" si="239"/>
        <v>-1.3570599939444177</v>
      </c>
      <c r="T824" s="34">
        <f>E824/(F824+H824+J824)-100%</f>
        <v>-1</v>
      </c>
      <c r="U824" s="70"/>
      <c r="V824" s="70"/>
      <c r="W824" s="7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</row>
    <row r="825" spans="1:42" ht="31.2">
      <c r="A825" s="44" t="s">
        <v>1184</v>
      </c>
      <c r="B825" s="43" t="s">
        <v>1183</v>
      </c>
      <c r="C825" s="39"/>
      <c r="D825" s="42">
        <v>0.46593971666666661</v>
      </c>
      <c r="E825" s="41">
        <f t="shared" si="242"/>
        <v>0</v>
      </c>
      <c r="F825" s="14"/>
      <c r="G825" s="75"/>
      <c r="H825" s="38">
        <v>0.15531323888888887</v>
      </c>
      <c r="I825" s="14"/>
      <c r="J825" s="37">
        <v>0.15531323888888887</v>
      </c>
      <c r="K825" s="74"/>
      <c r="L825" s="38">
        <f t="shared" si="243"/>
        <v>0.15531323888888887</v>
      </c>
      <c r="M825" s="70"/>
      <c r="N825" s="37">
        <f t="shared" si="244"/>
        <v>0</v>
      </c>
      <c r="O825" s="37">
        <f t="shared" si="245"/>
        <v>0</v>
      </c>
      <c r="P825" s="70"/>
      <c r="Q825" s="70"/>
      <c r="R825" s="35">
        <f t="shared" si="238"/>
        <v>0.46593971666666661</v>
      </c>
      <c r="S825" s="35">
        <f t="shared" si="239"/>
        <v>-0.31062647777777774</v>
      </c>
      <c r="T825" s="34">
        <f>E825/(F825+H825+J825)-100%</f>
        <v>-1</v>
      </c>
      <c r="U825" s="70"/>
      <c r="V825" s="70"/>
      <c r="W825" s="7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</row>
    <row r="826" spans="1:42" ht="31.2">
      <c r="A826" s="44" t="s">
        <v>1182</v>
      </c>
      <c r="B826" s="43" t="s">
        <v>1181</v>
      </c>
      <c r="C826" s="39"/>
      <c r="D826" s="42">
        <v>0.46593971666666661</v>
      </c>
      <c r="E826" s="41">
        <f t="shared" si="242"/>
        <v>0</v>
      </c>
      <c r="F826" s="14"/>
      <c r="G826" s="75"/>
      <c r="H826" s="38">
        <v>0.15531323888888887</v>
      </c>
      <c r="I826" s="14"/>
      <c r="J826" s="37">
        <v>0.15531323888888887</v>
      </c>
      <c r="K826" s="74"/>
      <c r="L826" s="38">
        <f t="shared" si="243"/>
        <v>0.15531323888888887</v>
      </c>
      <c r="M826" s="70"/>
      <c r="N826" s="37">
        <f t="shared" si="244"/>
        <v>0</v>
      </c>
      <c r="O826" s="37">
        <f t="shared" si="245"/>
        <v>0</v>
      </c>
      <c r="P826" s="70"/>
      <c r="Q826" s="70"/>
      <c r="R826" s="35">
        <f t="shared" si="238"/>
        <v>0.46593971666666661</v>
      </c>
      <c r="S826" s="35">
        <f t="shared" si="239"/>
        <v>-0.31062647777777774</v>
      </c>
      <c r="T826" s="34">
        <f>E826/(F826+H826+J826)-100%</f>
        <v>-1</v>
      </c>
      <c r="U826" s="70"/>
      <c r="V826" s="70"/>
      <c r="W826" s="7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</row>
    <row r="827" spans="1:42" ht="31.2">
      <c r="A827" s="44" t="s">
        <v>1180</v>
      </c>
      <c r="B827" s="43" t="s">
        <v>1179</v>
      </c>
      <c r="C827" s="39"/>
      <c r="D827" s="42">
        <v>0.66286294187231998</v>
      </c>
      <c r="E827" s="41">
        <f t="shared" si="242"/>
        <v>0</v>
      </c>
      <c r="F827" s="14"/>
      <c r="G827" s="75"/>
      <c r="H827" s="38">
        <v>0.22095431395744</v>
      </c>
      <c r="I827" s="14"/>
      <c r="J827" s="37">
        <v>0.22095431395744</v>
      </c>
      <c r="K827" s="74"/>
      <c r="L827" s="38">
        <f t="shared" si="243"/>
        <v>0.22095431395743995</v>
      </c>
      <c r="M827" s="70"/>
      <c r="N827" s="37">
        <f t="shared" si="244"/>
        <v>0</v>
      </c>
      <c r="O827" s="37">
        <f t="shared" si="245"/>
        <v>0</v>
      </c>
      <c r="P827" s="70"/>
      <c r="Q827" s="70"/>
      <c r="R827" s="35">
        <f t="shared" si="238"/>
        <v>0.66286294187231998</v>
      </c>
      <c r="S827" s="35">
        <f t="shared" si="239"/>
        <v>-0.44190862791488</v>
      </c>
      <c r="T827" s="34">
        <f>E827/(F827+H827+J827)-100%</f>
        <v>-1</v>
      </c>
      <c r="U827" s="70"/>
      <c r="V827" s="70"/>
      <c r="W827" s="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</row>
    <row r="828" spans="1:42" ht="31.2">
      <c r="A828" s="44" t="s">
        <v>1178</v>
      </c>
      <c r="B828" s="43" t="s">
        <v>1177</v>
      </c>
      <c r="C828" s="39"/>
      <c r="D828" s="42">
        <v>0.96862728516857333</v>
      </c>
      <c r="E828" s="41">
        <f t="shared" si="242"/>
        <v>0</v>
      </c>
      <c r="F828" s="14"/>
      <c r="G828" s="75"/>
      <c r="H828" s="38">
        <v>0.32287576172285776</v>
      </c>
      <c r="I828" s="14"/>
      <c r="J828" s="37">
        <v>0.32287576172285776</v>
      </c>
      <c r="K828" s="74"/>
      <c r="L828" s="38">
        <f t="shared" si="243"/>
        <v>0.32287576172285787</v>
      </c>
      <c r="M828" s="70"/>
      <c r="N828" s="37">
        <f t="shared" si="244"/>
        <v>0</v>
      </c>
      <c r="O828" s="37">
        <f t="shared" si="245"/>
        <v>0</v>
      </c>
      <c r="P828" s="70"/>
      <c r="Q828" s="70"/>
      <c r="R828" s="35">
        <f t="shared" si="238"/>
        <v>0.96862728516857333</v>
      </c>
      <c r="S828" s="35">
        <f t="shared" si="239"/>
        <v>-0.64575152344571551</v>
      </c>
      <c r="T828" s="34">
        <f>E828/(F828+H828+J828)-100%</f>
        <v>-1</v>
      </c>
      <c r="U828" s="70"/>
      <c r="V828" s="70"/>
      <c r="W828" s="7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</row>
    <row r="829" spans="1:42" ht="31.2">
      <c r="A829" s="44" t="s">
        <v>1176</v>
      </c>
      <c r="B829" s="73" t="s">
        <v>1175</v>
      </c>
      <c r="C829" s="39"/>
      <c r="D829" s="14"/>
      <c r="E829" s="41">
        <f t="shared" si="242"/>
        <v>3.5300002000000002E-3</v>
      </c>
      <c r="F829" s="14"/>
      <c r="G829" s="37">
        <v>8.5000001999999998E-3</v>
      </c>
      <c r="H829" s="38">
        <v>0</v>
      </c>
      <c r="I829" s="14"/>
      <c r="J829" s="37">
        <v>0</v>
      </c>
      <c r="K829" s="37">
        <v>-4.9699999999999996E-3</v>
      </c>
      <c r="L829" s="38">
        <f t="shared" si="243"/>
        <v>0</v>
      </c>
      <c r="M829" s="70"/>
      <c r="N829" s="37">
        <f t="shared" si="244"/>
        <v>3.5300002000000002E-3</v>
      </c>
      <c r="O829" s="37">
        <f t="shared" si="245"/>
        <v>0</v>
      </c>
      <c r="P829" s="70"/>
      <c r="Q829" s="70"/>
      <c r="R829" s="35">
        <f t="shared" si="238"/>
        <v>-3.5300002000000002E-3</v>
      </c>
      <c r="S829" s="35">
        <f t="shared" si="239"/>
        <v>3.5300002000000002E-3</v>
      </c>
      <c r="T829" s="34"/>
      <c r="U829" s="70"/>
      <c r="V829" s="70"/>
      <c r="W829" s="7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</row>
    <row r="830" spans="1:42" ht="46.8">
      <c r="A830" s="44" t="s">
        <v>1174</v>
      </c>
      <c r="B830" s="73" t="s">
        <v>1173</v>
      </c>
      <c r="C830" s="39"/>
      <c r="D830" s="14"/>
      <c r="E830" s="41">
        <f t="shared" si="242"/>
        <v>5.2590115600000001E-2</v>
      </c>
      <c r="F830" s="14"/>
      <c r="G830" s="37">
        <v>4.4513565599999999E-2</v>
      </c>
      <c r="H830" s="38">
        <v>0</v>
      </c>
      <c r="I830" s="14"/>
      <c r="J830" s="37">
        <v>0</v>
      </c>
      <c r="K830" s="49">
        <v>8.07655E-3</v>
      </c>
      <c r="L830" s="38">
        <f t="shared" si="243"/>
        <v>0</v>
      </c>
      <c r="M830" s="70"/>
      <c r="N830" s="37">
        <f t="shared" si="244"/>
        <v>5.2590115600000001E-2</v>
      </c>
      <c r="O830" s="37">
        <f t="shared" si="245"/>
        <v>0</v>
      </c>
      <c r="P830" s="70"/>
      <c r="Q830" s="70"/>
      <c r="R830" s="35">
        <f t="shared" si="238"/>
        <v>-5.2590115600000001E-2</v>
      </c>
      <c r="S830" s="35">
        <f t="shared" si="239"/>
        <v>5.2590115600000001E-2</v>
      </c>
      <c r="T830" s="34"/>
      <c r="U830" s="70"/>
      <c r="V830" s="70"/>
      <c r="W830" s="7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</row>
    <row r="831" spans="1:42" ht="46.8">
      <c r="A831" s="44" t="s">
        <v>1172</v>
      </c>
      <c r="B831" s="73" t="s">
        <v>1171</v>
      </c>
      <c r="C831" s="39"/>
      <c r="D831" s="14"/>
      <c r="E831" s="41">
        <f t="shared" si="242"/>
        <v>0.23756582780000002</v>
      </c>
      <c r="F831" s="14"/>
      <c r="G831" s="37">
        <v>0.14667719779999999</v>
      </c>
      <c r="H831" s="38">
        <v>0</v>
      </c>
      <c r="I831" s="37">
        <v>7.6363E-2</v>
      </c>
      <c r="J831" s="37">
        <v>0</v>
      </c>
      <c r="K831" s="49">
        <v>1.4525629999999999E-2</v>
      </c>
      <c r="L831" s="38">
        <f t="shared" si="243"/>
        <v>0</v>
      </c>
      <c r="M831" s="70"/>
      <c r="N831" s="37">
        <f t="shared" si="244"/>
        <v>0.23756582780000002</v>
      </c>
      <c r="O831" s="37">
        <f t="shared" si="245"/>
        <v>7.6363E-2</v>
      </c>
      <c r="P831" s="70"/>
      <c r="Q831" s="70"/>
      <c r="R831" s="35">
        <f t="shared" si="238"/>
        <v>-0.23756582780000002</v>
      </c>
      <c r="S831" s="35">
        <f t="shared" si="239"/>
        <v>0.23756582780000002</v>
      </c>
      <c r="T831" s="34"/>
      <c r="U831" s="70"/>
      <c r="V831" s="70"/>
      <c r="W831" s="7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</row>
    <row r="832" spans="1:42" ht="46.8">
      <c r="A832" s="44" t="s">
        <v>1170</v>
      </c>
      <c r="B832" s="73" t="s">
        <v>1169</v>
      </c>
      <c r="C832" s="39"/>
      <c r="D832" s="14"/>
      <c r="E832" s="41">
        <f t="shared" si="242"/>
        <v>1.5654979999999999E-2</v>
      </c>
      <c r="F832" s="14"/>
      <c r="G832" s="37">
        <v>7.4770000000000001E-3</v>
      </c>
      <c r="H832" s="38">
        <v>0</v>
      </c>
      <c r="I832" s="14"/>
      <c r="J832" s="37">
        <v>0</v>
      </c>
      <c r="K832" s="49">
        <v>8.1779799999999996E-3</v>
      </c>
      <c r="L832" s="38">
        <f t="shared" si="243"/>
        <v>0</v>
      </c>
      <c r="M832" s="70"/>
      <c r="N832" s="37">
        <f t="shared" si="244"/>
        <v>1.5654979999999999E-2</v>
      </c>
      <c r="O832" s="37">
        <f t="shared" si="245"/>
        <v>0</v>
      </c>
      <c r="P832" s="70"/>
      <c r="Q832" s="70"/>
      <c r="R832" s="35">
        <f t="shared" si="238"/>
        <v>-1.5654979999999999E-2</v>
      </c>
      <c r="S832" s="35">
        <f t="shared" si="239"/>
        <v>1.5654979999999999E-2</v>
      </c>
      <c r="T832" s="34"/>
      <c r="U832" s="70"/>
      <c r="V832" s="70"/>
      <c r="W832" s="7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</row>
    <row r="833" spans="1:42" ht="31.2">
      <c r="A833" s="44" t="s">
        <v>1168</v>
      </c>
      <c r="B833" s="73" t="s">
        <v>1167</v>
      </c>
      <c r="C833" s="39"/>
      <c r="D833" s="43"/>
      <c r="E833" s="41">
        <f t="shared" si="242"/>
        <v>2.9031999999999999E-2</v>
      </c>
      <c r="F833" s="43"/>
      <c r="G833" s="37">
        <v>2.4892999999999998E-2</v>
      </c>
      <c r="H833" s="38">
        <v>0</v>
      </c>
      <c r="I833" s="43"/>
      <c r="J833" s="71">
        <v>0</v>
      </c>
      <c r="K833" s="49">
        <v>4.1390000000000003E-3</v>
      </c>
      <c r="L833" s="38">
        <f t="shared" si="243"/>
        <v>0</v>
      </c>
      <c r="M833" s="70"/>
      <c r="N833" s="37">
        <f t="shared" si="244"/>
        <v>2.9031999999999999E-2</v>
      </c>
      <c r="O833" s="37">
        <f t="shared" si="245"/>
        <v>0</v>
      </c>
      <c r="P833" s="70"/>
      <c r="Q833" s="70"/>
      <c r="R833" s="35">
        <f t="shared" si="238"/>
        <v>-2.9031999999999999E-2</v>
      </c>
      <c r="S833" s="35">
        <f t="shared" si="239"/>
        <v>2.9031999999999999E-2</v>
      </c>
      <c r="T833" s="34"/>
      <c r="U833" s="70"/>
      <c r="V833" s="70"/>
      <c r="W833" s="7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</row>
    <row r="834" spans="1:42" ht="46.8">
      <c r="A834" s="44" t="s">
        <v>1166</v>
      </c>
      <c r="B834" s="73" t="s">
        <v>1165</v>
      </c>
      <c r="C834" s="39"/>
      <c r="D834" s="43"/>
      <c r="E834" s="41">
        <f t="shared" si="242"/>
        <v>3.7407999999999997E-2</v>
      </c>
      <c r="F834" s="43"/>
      <c r="G834" s="37"/>
      <c r="H834" s="38"/>
      <c r="I834" s="37">
        <v>3.7407999999999997E-2</v>
      </c>
      <c r="J834" s="71"/>
      <c r="K834" s="72"/>
      <c r="L834" s="38"/>
      <c r="M834" s="70"/>
      <c r="N834" s="37">
        <f t="shared" si="244"/>
        <v>3.7407999999999997E-2</v>
      </c>
      <c r="O834" s="37">
        <f t="shared" si="245"/>
        <v>3.7407999999999997E-2</v>
      </c>
      <c r="P834" s="37">
        <f>N834</f>
        <v>3.7407999999999997E-2</v>
      </c>
      <c r="Q834" s="37">
        <f>O834</f>
        <v>3.7407999999999997E-2</v>
      </c>
      <c r="R834" s="35">
        <f t="shared" si="238"/>
        <v>-3.7407999999999997E-2</v>
      </c>
      <c r="S834" s="35">
        <f t="shared" si="239"/>
        <v>3.7407999999999997E-2</v>
      </c>
      <c r="T834" s="34"/>
      <c r="U834" s="70"/>
      <c r="V834" s="70"/>
      <c r="W834" s="7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</row>
    <row r="835" spans="1:42" ht="46.8">
      <c r="A835" s="44" t="s">
        <v>1164</v>
      </c>
      <c r="B835" s="48" t="s">
        <v>1163</v>
      </c>
      <c r="C835" s="50"/>
      <c r="D835" s="48"/>
      <c r="E835" s="41">
        <f t="shared" si="242"/>
        <v>3.998869E-2</v>
      </c>
      <c r="F835" s="43"/>
      <c r="G835" s="37"/>
      <c r="H835" s="38"/>
      <c r="I835" s="37">
        <v>3.998869E-2</v>
      </c>
      <c r="J835" s="71"/>
      <c r="K835" s="72"/>
      <c r="L835" s="38"/>
      <c r="M835" s="70"/>
      <c r="N835" s="37">
        <f t="shared" si="244"/>
        <v>3.998869E-2</v>
      </c>
      <c r="O835" s="37">
        <f t="shared" si="245"/>
        <v>3.998869E-2</v>
      </c>
      <c r="P835" s="70"/>
      <c r="Q835" s="70"/>
      <c r="R835" s="35">
        <f t="shared" si="238"/>
        <v>-3.998869E-2</v>
      </c>
      <c r="S835" s="35">
        <f t="shared" si="239"/>
        <v>3.998869E-2</v>
      </c>
      <c r="T835" s="34"/>
      <c r="U835" s="70"/>
      <c r="V835" s="70"/>
      <c r="W835" s="7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</row>
    <row r="836" spans="1:42" ht="46.8">
      <c r="A836" s="44" t="s">
        <v>1162</v>
      </c>
      <c r="B836" s="48" t="s">
        <v>1161</v>
      </c>
      <c r="C836" s="50"/>
      <c r="D836" s="48"/>
      <c r="E836" s="41">
        <f t="shared" si="242"/>
        <v>0.14946100000000001</v>
      </c>
      <c r="F836" s="43"/>
      <c r="G836" s="37"/>
      <c r="H836" s="38"/>
      <c r="I836" s="37">
        <v>0.14946100000000001</v>
      </c>
      <c r="J836" s="71"/>
      <c r="K836" s="72"/>
      <c r="L836" s="38"/>
      <c r="M836" s="70"/>
      <c r="N836" s="37">
        <f t="shared" si="244"/>
        <v>0.14946100000000001</v>
      </c>
      <c r="O836" s="37">
        <f t="shared" si="245"/>
        <v>0.14946100000000001</v>
      </c>
      <c r="P836" s="70"/>
      <c r="Q836" s="70"/>
      <c r="R836" s="35">
        <f t="shared" si="238"/>
        <v>-0.14946100000000001</v>
      </c>
      <c r="S836" s="35">
        <f t="shared" si="239"/>
        <v>0.14946100000000001</v>
      </c>
      <c r="T836" s="34"/>
      <c r="U836" s="70"/>
      <c r="V836" s="70"/>
      <c r="W836" s="7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</row>
    <row r="837" spans="1:42" ht="31.2">
      <c r="A837" s="44" t="s">
        <v>1160</v>
      </c>
      <c r="B837" s="47" t="s">
        <v>1159</v>
      </c>
      <c r="C837" s="53"/>
      <c r="D837" s="65"/>
      <c r="E837" s="41">
        <f t="shared" si="242"/>
        <v>0.29976202000000002</v>
      </c>
      <c r="F837" s="43"/>
      <c r="G837" s="37"/>
      <c r="H837" s="38"/>
      <c r="I837" s="37"/>
      <c r="J837" s="71"/>
      <c r="K837" s="49">
        <v>0.29976202000000002</v>
      </c>
      <c r="L837" s="38"/>
      <c r="M837" s="70"/>
      <c r="N837" s="37"/>
      <c r="O837" s="37"/>
      <c r="P837" s="70"/>
      <c r="Q837" s="70"/>
      <c r="R837" s="35">
        <f t="shared" si="238"/>
        <v>-0.29976202000000002</v>
      </c>
      <c r="S837" s="35">
        <f t="shared" si="239"/>
        <v>0.29976202000000002</v>
      </c>
      <c r="T837" s="34"/>
      <c r="U837" s="70"/>
      <c r="V837" s="70"/>
      <c r="W837" s="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</row>
    <row r="838" spans="1:42" ht="31.2">
      <c r="A838" s="44" t="s">
        <v>1158</v>
      </c>
      <c r="B838" s="47" t="s">
        <v>1157</v>
      </c>
      <c r="C838" s="53"/>
      <c r="D838" s="65"/>
      <c r="E838" s="41">
        <f t="shared" si="242"/>
        <v>1.4749139999999999E-2</v>
      </c>
      <c r="F838" s="43"/>
      <c r="G838" s="37"/>
      <c r="H838" s="38"/>
      <c r="I838" s="37"/>
      <c r="J838" s="71"/>
      <c r="K838" s="49">
        <v>1.4749139999999999E-2</v>
      </c>
      <c r="L838" s="38"/>
      <c r="M838" s="70"/>
      <c r="N838" s="37"/>
      <c r="O838" s="37"/>
      <c r="P838" s="70"/>
      <c r="Q838" s="70"/>
      <c r="R838" s="35">
        <f t="shared" si="238"/>
        <v>-1.4749139999999999E-2</v>
      </c>
      <c r="S838" s="35">
        <f t="shared" si="239"/>
        <v>1.4749139999999999E-2</v>
      </c>
      <c r="T838" s="34"/>
      <c r="U838" s="70"/>
      <c r="V838" s="70"/>
      <c r="W838" s="7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</row>
    <row r="839" spans="1:42">
      <c r="A839" s="44" t="s">
        <v>1156</v>
      </c>
      <c r="B839" s="47" t="s">
        <v>1155</v>
      </c>
      <c r="C839" s="53"/>
      <c r="D839" s="65"/>
      <c r="E839" s="41">
        <f t="shared" si="242"/>
        <v>4.1354300000000007E-3</v>
      </c>
      <c r="F839" s="43"/>
      <c r="G839" s="37"/>
      <c r="H839" s="38"/>
      <c r="I839" s="37"/>
      <c r="J839" s="71"/>
      <c r="K839" s="49">
        <v>4.1354300000000007E-3</v>
      </c>
      <c r="L839" s="38"/>
      <c r="M839" s="70"/>
      <c r="N839" s="37"/>
      <c r="O839" s="37"/>
      <c r="P839" s="70"/>
      <c r="Q839" s="70"/>
      <c r="R839" s="35">
        <f t="shared" si="238"/>
        <v>-4.1354300000000007E-3</v>
      </c>
      <c r="S839" s="35">
        <f t="shared" si="239"/>
        <v>4.1354300000000007E-3</v>
      </c>
      <c r="T839" s="34"/>
      <c r="U839" s="70"/>
      <c r="V839" s="70"/>
      <c r="W839" s="7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</row>
    <row r="840" spans="1:42" ht="46.8">
      <c r="A840" s="44" t="s">
        <v>1154</v>
      </c>
      <c r="B840" s="47" t="s">
        <v>1153</v>
      </c>
      <c r="C840" s="53"/>
      <c r="D840" s="65"/>
      <c r="E840" s="41">
        <f t="shared" si="242"/>
        <v>2.3498020000000001E-2</v>
      </c>
      <c r="F840" s="43"/>
      <c r="G840" s="37"/>
      <c r="H840" s="38"/>
      <c r="I840" s="37"/>
      <c r="J840" s="71"/>
      <c r="K840" s="49">
        <v>2.3498020000000001E-2</v>
      </c>
      <c r="L840" s="38"/>
      <c r="M840" s="70"/>
      <c r="N840" s="37"/>
      <c r="O840" s="37"/>
      <c r="P840" s="70"/>
      <c r="Q840" s="70"/>
      <c r="R840" s="35">
        <f t="shared" si="238"/>
        <v>-2.3498020000000001E-2</v>
      </c>
      <c r="S840" s="35">
        <f t="shared" si="239"/>
        <v>2.3498020000000001E-2</v>
      </c>
      <c r="T840" s="34"/>
      <c r="U840" s="70"/>
      <c r="V840" s="70"/>
      <c r="W840" s="7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</row>
    <row r="841" spans="1:42" ht="31.2">
      <c r="A841" s="44" t="s">
        <v>1152</v>
      </c>
      <c r="B841" s="47" t="s">
        <v>1151</v>
      </c>
      <c r="C841" s="53"/>
      <c r="D841" s="65"/>
      <c r="E841" s="41">
        <f t="shared" si="242"/>
        <v>8.8102910000000006E-2</v>
      </c>
      <c r="F841" s="43"/>
      <c r="G841" s="37"/>
      <c r="H841" s="38"/>
      <c r="I841" s="37"/>
      <c r="J841" s="71"/>
      <c r="K841" s="49">
        <v>8.8102910000000006E-2</v>
      </c>
      <c r="L841" s="38"/>
      <c r="M841" s="70"/>
      <c r="N841" s="37"/>
      <c r="O841" s="37"/>
      <c r="P841" s="70"/>
      <c r="Q841" s="70"/>
      <c r="R841" s="35">
        <f t="shared" si="238"/>
        <v>-8.8102910000000006E-2</v>
      </c>
      <c r="S841" s="35">
        <f t="shared" si="239"/>
        <v>8.8102910000000006E-2</v>
      </c>
      <c r="T841" s="34"/>
      <c r="U841" s="70"/>
      <c r="V841" s="70"/>
      <c r="W841" s="7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</row>
    <row r="842" spans="1:42" s="208" customFormat="1">
      <c r="A842" s="209" t="s">
        <v>502</v>
      </c>
      <c r="B842" s="197" t="s">
        <v>1150</v>
      </c>
      <c r="C842" s="198"/>
      <c r="D842" s="199"/>
      <c r="E842" s="211"/>
      <c r="F842" s="223"/>
      <c r="G842" s="223"/>
      <c r="H842" s="223"/>
      <c r="I842" s="223"/>
      <c r="J842" s="223"/>
      <c r="K842" s="223"/>
      <c r="L842" s="210"/>
      <c r="M842" s="215"/>
      <c r="N842" s="203"/>
      <c r="O842" s="203"/>
      <c r="P842" s="215"/>
      <c r="Q842" s="215"/>
      <c r="R842" s="205">
        <f t="shared" si="238"/>
        <v>0</v>
      </c>
      <c r="S842" s="205">
        <f t="shared" si="239"/>
        <v>0</v>
      </c>
      <c r="T842" s="206"/>
      <c r="U842" s="215"/>
      <c r="V842" s="215"/>
      <c r="W842" s="216"/>
    </row>
    <row r="843" spans="1:42" ht="31.2">
      <c r="A843" s="44" t="s">
        <v>1149</v>
      </c>
      <c r="B843" s="43" t="s">
        <v>1148</v>
      </c>
      <c r="C843" s="39"/>
      <c r="D843" s="42">
        <v>0.70809995678519988</v>
      </c>
      <c r="E843" s="41">
        <f t="shared" ref="E843:E857" si="246">G843+I843+K843+M843</f>
        <v>0</v>
      </c>
      <c r="F843" s="43"/>
      <c r="G843" s="43"/>
      <c r="H843" s="38">
        <v>0.23603331892839996</v>
      </c>
      <c r="I843" s="43"/>
      <c r="J843" s="71">
        <v>0.23603331892839996</v>
      </c>
      <c r="K843" s="71"/>
      <c r="L843" s="38">
        <f t="shared" ref="L843:L856" si="247">D843-H843-J843-F843</f>
        <v>0.23603331892839996</v>
      </c>
      <c r="M843" s="70"/>
      <c r="N843" s="37">
        <f t="shared" ref="N843:N856" si="248">E843</f>
        <v>0</v>
      </c>
      <c r="O843" s="37">
        <f t="shared" ref="O843:O856" si="249">I843</f>
        <v>0</v>
      </c>
      <c r="P843" s="70"/>
      <c r="Q843" s="70"/>
      <c r="R843" s="35">
        <f t="shared" si="238"/>
        <v>0.70809995678519988</v>
      </c>
      <c r="S843" s="35">
        <f t="shared" si="239"/>
        <v>-0.47206663785679992</v>
      </c>
      <c r="T843" s="34">
        <f t="shared" ref="T843:T852" si="250">E843/(F843+H843+J843)-100%</f>
        <v>-1</v>
      </c>
      <c r="U843" s="70"/>
      <c r="V843" s="70"/>
      <c r="W843" s="7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</row>
    <row r="844" spans="1:42" ht="31.2">
      <c r="A844" s="44" t="s">
        <v>1147</v>
      </c>
      <c r="B844" s="43" t="s">
        <v>1146</v>
      </c>
      <c r="C844" s="39"/>
      <c r="D844" s="42">
        <v>0.45021061276800006</v>
      </c>
      <c r="E844" s="41">
        <f t="shared" si="246"/>
        <v>0</v>
      </c>
      <c r="F844" s="43"/>
      <c r="G844" s="43"/>
      <c r="H844" s="38">
        <v>0.15007020425600001</v>
      </c>
      <c r="I844" s="43"/>
      <c r="J844" s="71">
        <v>0.15007020425600001</v>
      </c>
      <c r="K844" s="71"/>
      <c r="L844" s="38">
        <f t="shared" si="247"/>
        <v>0.15007020425600007</v>
      </c>
      <c r="M844" s="70"/>
      <c r="N844" s="37">
        <f t="shared" si="248"/>
        <v>0</v>
      </c>
      <c r="O844" s="37">
        <f t="shared" si="249"/>
        <v>0</v>
      </c>
      <c r="P844" s="70"/>
      <c r="Q844" s="70"/>
      <c r="R844" s="35">
        <f t="shared" si="238"/>
        <v>0.45021061276800006</v>
      </c>
      <c r="S844" s="35">
        <f t="shared" si="239"/>
        <v>-0.30014040851200002</v>
      </c>
      <c r="T844" s="34">
        <f t="shared" si="250"/>
        <v>-1</v>
      </c>
      <c r="U844" s="70"/>
      <c r="V844" s="70"/>
      <c r="W844" s="7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</row>
    <row r="845" spans="1:42" ht="31.2">
      <c r="A845" s="44" t="s">
        <v>1145</v>
      </c>
      <c r="B845" s="43" t="s">
        <v>1144</v>
      </c>
      <c r="C845" s="39"/>
      <c r="D845" s="42">
        <v>0.45021061276800006</v>
      </c>
      <c r="E845" s="41">
        <f t="shared" si="246"/>
        <v>0</v>
      </c>
      <c r="F845" s="43"/>
      <c r="G845" s="43"/>
      <c r="H845" s="38">
        <v>0.15007020425600001</v>
      </c>
      <c r="I845" s="43"/>
      <c r="J845" s="71">
        <v>0.15007020425600001</v>
      </c>
      <c r="K845" s="71"/>
      <c r="L845" s="38">
        <f t="shared" si="247"/>
        <v>0.15007020425600007</v>
      </c>
      <c r="M845" s="70"/>
      <c r="N845" s="37">
        <f t="shared" si="248"/>
        <v>0</v>
      </c>
      <c r="O845" s="37">
        <f t="shared" si="249"/>
        <v>0</v>
      </c>
      <c r="P845" s="70"/>
      <c r="Q845" s="70"/>
      <c r="R845" s="35">
        <f t="shared" si="238"/>
        <v>0.45021061276800006</v>
      </c>
      <c r="S845" s="35">
        <f t="shared" si="239"/>
        <v>-0.30014040851200002</v>
      </c>
      <c r="T845" s="34">
        <f t="shared" si="250"/>
        <v>-1</v>
      </c>
      <c r="U845" s="70"/>
      <c r="V845" s="70"/>
      <c r="W845" s="7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</row>
    <row r="846" spans="1:42" ht="31.2">
      <c r="A846" s="44" t="s">
        <v>1143</v>
      </c>
      <c r="B846" s="43" t="s">
        <v>1142</v>
      </c>
      <c r="C846" s="39"/>
      <c r="D846" s="42">
        <v>0.56276326595999993</v>
      </c>
      <c r="E846" s="41">
        <f t="shared" si="246"/>
        <v>0</v>
      </c>
      <c r="F846" s="43"/>
      <c r="G846" s="43"/>
      <c r="H846" s="38">
        <v>0.18758775531999997</v>
      </c>
      <c r="I846" s="43"/>
      <c r="J846" s="71">
        <v>0.18758775531999997</v>
      </c>
      <c r="K846" s="71"/>
      <c r="L846" s="38">
        <f t="shared" si="247"/>
        <v>0.18758775532000002</v>
      </c>
      <c r="M846" s="70"/>
      <c r="N846" s="37">
        <f t="shared" si="248"/>
        <v>0</v>
      </c>
      <c r="O846" s="37">
        <f t="shared" si="249"/>
        <v>0</v>
      </c>
      <c r="P846" s="70"/>
      <c r="Q846" s="70"/>
      <c r="R846" s="35">
        <f t="shared" si="238"/>
        <v>0.56276326595999993</v>
      </c>
      <c r="S846" s="35">
        <f t="shared" si="239"/>
        <v>-0.37517551063999993</v>
      </c>
      <c r="T846" s="34">
        <f t="shared" si="250"/>
        <v>-1</v>
      </c>
      <c r="U846" s="70"/>
      <c r="V846" s="70"/>
      <c r="W846" s="7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</row>
    <row r="847" spans="1:42" ht="46.8">
      <c r="A847" s="44" t="s">
        <v>1141</v>
      </c>
      <c r="B847" s="43" t="s">
        <v>1140</v>
      </c>
      <c r="C847" s="39"/>
      <c r="D847" s="42">
        <v>4.3789455098012393</v>
      </c>
      <c r="E847" s="41">
        <f t="shared" si="246"/>
        <v>0</v>
      </c>
      <c r="F847" s="43"/>
      <c r="G847" s="43"/>
      <c r="H847" s="38">
        <v>1.4596485032670798</v>
      </c>
      <c r="I847" s="43"/>
      <c r="J847" s="71">
        <v>1.4596485032670798</v>
      </c>
      <c r="K847" s="71"/>
      <c r="L847" s="38">
        <f t="shared" si="247"/>
        <v>1.4596485032670794</v>
      </c>
      <c r="M847" s="70"/>
      <c r="N847" s="37">
        <f t="shared" si="248"/>
        <v>0</v>
      </c>
      <c r="O847" s="37">
        <f t="shared" si="249"/>
        <v>0</v>
      </c>
      <c r="P847" s="70"/>
      <c r="Q847" s="70"/>
      <c r="R847" s="35">
        <f t="shared" si="238"/>
        <v>4.3789455098012393</v>
      </c>
      <c r="S847" s="35">
        <f t="shared" si="239"/>
        <v>-2.9192970065341597</v>
      </c>
      <c r="T847" s="34">
        <f t="shared" si="250"/>
        <v>-1</v>
      </c>
      <c r="U847" s="70"/>
      <c r="V847" s="70"/>
      <c r="W847" s="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</row>
    <row r="848" spans="1:42" ht="31.2">
      <c r="A848" s="44" t="s">
        <v>1139</v>
      </c>
      <c r="B848" s="43" t="s">
        <v>1138</v>
      </c>
      <c r="C848" s="39"/>
      <c r="D848" s="42">
        <v>2.9613554170687197</v>
      </c>
      <c r="E848" s="41">
        <f t="shared" si="246"/>
        <v>0</v>
      </c>
      <c r="F848" s="43"/>
      <c r="G848" s="43"/>
      <c r="H848" s="38">
        <v>0.98711847235623995</v>
      </c>
      <c r="I848" s="43"/>
      <c r="J848" s="71">
        <v>0.98711847235623995</v>
      </c>
      <c r="K848" s="71"/>
      <c r="L848" s="38">
        <f t="shared" si="247"/>
        <v>0.98711847235623973</v>
      </c>
      <c r="M848" s="70"/>
      <c r="N848" s="37">
        <f t="shared" si="248"/>
        <v>0</v>
      </c>
      <c r="O848" s="37">
        <f t="shared" si="249"/>
        <v>0</v>
      </c>
      <c r="P848" s="70"/>
      <c r="Q848" s="70"/>
      <c r="R848" s="35">
        <f t="shared" si="238"/>
        <v>2.9613554170687197</v>
      </c>
      <c r="S848" s="35">
        <f t="shared" si="239"/>
        <v>-1.9742369447124799</v>
      </c>
      <c r="T848" s="34">
        <f t="shared" si="250"/>
        <v>-1</v>
      </c>
      <c r="U848" s="70"/>
      <c r="V848" s="70"/>
      <c r="W848" s="7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</row>
    <row r="849" spans="1:42" ht="31.2">
      <c r="A849" s="44" t="s">
        <v>1137</v>
      </c>
      <c r="B849" s="43" t="s">
        <v>1136</v>
      </c>
      <c r="C849" s="39"/>
      <c r="D849" s="42">
        <v>0.7765661944444443</v>
      </c>
      <c r="E849" s="41">
        <f t="shared" si="246"/>
        <v>0</v>
      </c>
      <c r="F849" s="43"/>
      <c r="G849" s="43"/>
      <c r="H849" s="38">
        <v>0.25885539814814812</v>
      </c>
      <c r="I849" s="43"/>
      <c r="J849" s="71">
        <v>0.25885539814814812</v>
      </c>
      <c r="K849" s="71"/>
      <c r="L849" s="38">
        <f t="shared" si="247"/>
        <v>0.25885539814814801</v>
      </c>
      <c r="M849" s="70"/>
      <c r="N849" s="37">
        <f t="shared" si="248"/>
        <v>0</v>
      </c>
      <c r="O849" s="37">
        <f t="shared" si="249"/>
        <v>0</v>
      </c>
      <c r="P849" s="70"/>
      <c r="Q849" s="70"/>
      <c r="R849" s="35">
        <f t="shared" si="238"/>
        <v>0.7765661944444443</v>
      </c>
      <c r="S849" s="35">
        <f t="shared" si="239"/>
        <v>-0.51771079629629624</v>
      </c>
      <c r="T849" s="34">
        <f t="shared" si="250"/>
        <v>-1</v>
      </c>
      <c r="U849" s="70"/>
      <c r="V849" s="70"/>
      <c r="W849" s="7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</row>
    <row r="850" spans="1:42" ht="31.2">
      <c r="A850" s="44" t="s">
        <v>1135</v>
      </c>
      <c r="B850" s="43" t="s">
        <v>1134</v>
      </c>
      <c r="C850" s="39"/>
      <c r="D850" s="42">
        <v>1.1592452152972443</v>
      </c>
      <c r="E850" s="41">
        <f t="shared" si="246"/>
        <v>0</v>
      </c>
      <c r="F850" s="33"/>
      <c r="G850" s="40"/>
      <c r="H850" s="38">
        <v>0.38641507176574813</v>
      </c>
      <c r="I850" s="33"/>
      <c r="J850" s="39">
        <v>0.38641507176574813</v>
      </c>
      <c r="K850" s="39"/>
      <c r="L850" s="38">
        <f t="shared" si="247"/>
        <v>0.38641507176574802</v>
      </c>
      <c r="M850" s="33"/>
      <c r="N850" s="37">
        <f t="shared" si="248"/>
        <v>0</v>
      </c>
      <c r="O850" s="37">
        <f t="shared" si="249"/>
        <v>0</v>
      </c>
      <c r="P850" s="36"/>
      <c r="Q850" s="36"/>
      <c r="R850" s="35">
        <f t="shared" si="238"/>
        <v>1.1592452152972443</v>
      </c>
      <c r="S850" s="35">
        <f t="shared" si="239"/>
        <v>-0.77283014353149626</v>
      </c>
      <c r="T850" s="34">
        <f t="shared" si="250"/>
        <v>-1</v>
      </c>
      <c r="U850" s="33"/>
      <c r="V850" s="33"/>
      <c r="W850" s="32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</row>
    <row r="851" spans="1:42" ht="31.2">
      <c r="A851" s="44" t="s">
        <v>1133</v>
      </c>
      <c r="B851" s="43" t="s">
        <v>1132</v>
      </c>
      <c r="C851" s="39"/>
      <c r="D851" s="42">
        <v>1.3145584541861333</v>
      </c>
      <c r="E851" s="41">
        <f t="shared" si="246"/>
        <v>0</v>
      </c>
      <c r="F851" s="33"/>
      <c r="G851" s="40"/>
      <c r="H851" s="38">
        <v>0.43818615139537775</v>
      </c>
      <c r="I851" s="33"/>
      <c r="J851" s="39">
        <v>0.43818615139537775</v>
      </c>
      <c r="K851" s="39"/>
      <c r="L851" s="38">
        <f t="shared" si="247"/>
        <v>0.43818615139537775</v>
      </c>
      <c r="M851" s="33"/>
      <c r="N851" s="37">
        <f t="shared" si="248"/>
        <v>0</v>
      </c>
      <c r="O851" s="37">
        <f t="shared" si="249"/>
        <v>0</v>
      </c>
      <c r="P851" s="36"/>
      <c r="Q851" s="36"/>
      <c r="R851" s="35">
        <f t="shared" si="238"/>
        <v>1.3145584541861333</v>
      </c>
      <c r="S851" s="35">
        <f t="shared" si="239"/>
        <v>-0.87637230279075551</v>
      </c>
      <c r="T851" s="34">
        <f t="shared" si="250"/>
        <v>-1</v>
      </c>
      <c r="U851" s="33"/>
      <c r="V851" s="33"/>
      <c r="W851" s="32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</row>
    <row r="852" spans="1:42" ht="28.8">
      <c r="A852" s="44" t="s">
        <v>1131</v>
      </c>
      <c r="B852" s="69" t="s">
        <v>1130</v>
      </c>
      <c r="C852" s="39"/>
      <c r="D852" s="42">
        <v>0.7765661944444443</v>
      </c>
      <c r="E852" s="41">
        <f t="shared" si="246"/>
        <v>0</v>
      </c>
      <c r="F852" s="33"/>
      <c r="G852" s="40"/>
      <c r="H852" s="38">
        <v>0.25885539814814812</v>
      </c>
      <c r="I852" s="33"/>
      <c r="J852" s="39">
        <v>0.25885539814814812</v>
      </c>
      <c r="K852" s="39"/>
      <c r="L852" s="38">
        <f t="shared" si="247"/>
        <v>0.25885539814814801</v>
      </c>
      <c r="M852" s="33"/>
      <c r="N852" s="37">
        <f t="shared" si="248"/>
        <v>0</v>
      </c>
      <c r="O852" s="37">
        <f t="shared" si="249"/>
        <v>0</v>
      </c>
      <c r="P852" s="36"/>
      <c r="Q852" s="36"/>
      <c r="R852" s="35">
        <f t="shared" si="238"/>
        <v>0.7765661944444443</v>
      </c>
      <c r="S852" s="35">
        <f t="shared" si="239"/>
        <v>-0.51771079629629624</v>
      </c>
      <c r="T852" s="34">
        <f t="shared" si="250"/>
        <v>-1</v>
      </c>
      <c r="U852" s="33"/>
      <c r="V852" s="33"/>
      <c r="W852" s="3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</row>
    <row r="853" spans="1:42" ht="28.8">
      <c r="A853" s="44" t="s">
        <v>1129</v>
      </c>
      <c r="B853" s="69" t="s">
        <v>1128</v>
      </c>
      <c r="C853" s="39"/>
      <c r="D853" s="42"/>
      <c r="E853" s="41">
        <f t="shared" si="246"/>
        <v>4.4841579599999994E-2</v>
      </c>
      <c r="F853" s="33"/>
      <c r="G853" s="45">
        <v>2.98235796E-2</v>
      </c>
      <c r="H853" s="45">
        <v>0</v>
      </c>
      <c r="I853" s="36">
        <v>1.4999999999999999E-2</v>
      </c>
      <c r="J853" s="39">
        <v>0</v>
      </c>
      <c r="K853" s="39">
        <v>1.8E-5</v>
      </c>
      <c r="L853" s="38">
        <f t="shared" si="247"/>
        <v>0</v>
      </c>
      <c r="M853" s="33"/>
      <c r="N853" s="37">
        <f t="shared" si="248"/>
        <v>4.4841579599999994E-2</v>
      </c>
      <c r="O853" s="37">
        <f t="shared" si="249"/>
        <v>1.4999999999999999E-2</v>
      </c>
      <c r="P853" s="36"/>
      <c r="Q853" s="36"/>
      <c r="R853" s="35">
        <f t="shared" si="238"/>
        <v>-4.4841579599999994E-2</v>
      </c>
      <c r="S853" s="35">
        <f t="shared" si="239"/>
        <v>4.4841579599999994E-2</v>
      </c>
      <c r="T853" s="34"/>
      <c r="U853" s="33"/>
      <c r="V853" s="33"/>
      <c r="W853" s="32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</row>
    <row r="854" spans="1:42" ht="28.8">
      <c r="A854" s="44" t="s">
        <v>1127</v>
      </c>
      <c r="B854" s="69" t="s">
        <v>1126</v>
      </c>
      <c r="C854" s="39"/>
      <c r="D854" s="42"/>
      <c r="E854" s="41">
        <f t="shared" si="246"/>
        <v>3.8153003200000001E-2</v>
      </c>
      <c r="F854" s="33"/>
      <c r="G854" s="45">
        <v>3.8153003200000001E-2</v>
      </c>
      <c r="H854" s="45">
        <v>0</v>
      </c>
      <c r="I854" s="36"/>
      <c r="J854" s="39">
        <v>0</v>
      </c>
      <c r="K854" s="39"/>
      <c r="L854" s="38">
        <f t="shared" si="247"/>
        <v>0</v>
      </c>
      <c r="M854" s="33"/>
      <c r="N854" s="37">
        <f t="shared" si="248"/>
        <v>3.8153003200000001E-2</v>
      </c>
      <c r="O854" s="37">
        <f t="shared" si="249"/>
        <v>0</v>
      </c>
      <c r="P854" s="36"/>
      <c r="Q854" s="36"/>
      <c r="R854" s="35">
        <f t="shared" si="238"/>
        <v>-3.8153003200000001E-2</v>
      </c>
      <c r="S854" s="35">
        <f t="shared" si="239"/>
        <v>3.8153003200000001E-2</v>
      </c>
      <c r="T854" s="34"/>
      <c r="U854" s="33"/>
      <c r="V854" s="33"/>
      <c r="W854" s="32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</row>
    <row r="855" spans="1:42" ht="28.8">
      <c r="A855" s="44" t="s">
        <v>1125</v>
      </c>
      <c r="B855" s="69" t="s">
        <v>1124</v>
      </c>
      <c r="C855" s="39"/>
      <c r="D855" s="42"/>
      <c r="E855" s="41">
        <f t="shared" si="246"/>
        <v>5.6984060000000003E-2</v>
      </c>
      <c r="F855" s="33"/>
      <c r="G855" s="45">
        <f>0.05698406-I855</f>
        <v>4.9354060000000005E-2</v>
      </c>
      <c r="H855" s="45">
        <v>0</v>
      </c>
      <c r="I855" s="45">
        <v>7.6299999999999996E-3</v>
      </c>
      <c r="J855" s="39">
        <v>0</v>
      </c>
      <c r="K855" s="39"/>
      <c r="L855" s="38">
        <f t="shared" si="247"/>
        <v>0</v>
      </c>
      <c r="M855" s="33"/>
      <c r="N855" s="37">
        <f t="shared" si="248"/>
        <v>5.6984060000000003E-2</v>
      </c>
      <c r="O855" s="37">
        <f t="shared" si="249"/>
        <v>7.6299999999999996E-3</v>
      </c>
      <c r="P855" s="36"/>
      <c r="Q855" s="36"/>
      <c r="R855" s="35">
        <f t="shared" si="238"/>
        <v>-5.6984060000000003E-2</v>
      </c>
      <c r="S855" s="35">
        <f t="shared" si="239"/>
        <v>5.6984060000000003E-2</v>
      </c>
      <c r="T855" s="34"/>
      <c r="U855" s="33"/>
      <c r="V855" s="33"/>
      <c r="W855" s="32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</row>
    <row r="856" spans="1:42" ht="43.2">
      <c r="A856" s="44" t="s">
        <v>1123</v>
      </c>
      <c r="B856" s="69" t="s">
        <v>1122</v>
      </c>
      <c r="C856" s="39"/>
      <c r="D856" s="42"/>
      <c r="E856" s="41">
        <f t="shared" si="246"/>
        <v>0.18269934000000002</v>
      </c>
      <c r="F856" s="33"/>
      <c r="G856" s="45">
        <f>0.16820034-I856</f>
        <v>0.13398534000000001</v>
      </c>
      <c r="H856" s="45">
        <v>0</v>
      </c>
      <c r="I856" s="45">
        <v>3.4215000000000002E-2</v>
      </c>
      <c r="J856" s="39">
        <v>0</v>
      </c>
      <c r="K856" s="39">
        <v>1.4499E-2</v>
      </c>
      <c r="L856" s="38">
        <f t="shared" si="247"/>
        <v>0</v>
      </c>
      <c r="M856" s="33"/>
      <c r="N856" s="37">
        <f t="shared" si="248"/>
        <v>0.18269934000000002</v>
      </c>
      <c r="O856" s="37">
        <f t="shared" si="249"/>
        <v>3.4215000000000002E-2</v>
      </c>
      <c r="P856" s="36"/>
      <c r="Q856" s="36"/>
      <c r="R856" s="35">
        <f t="shared" si="238"/>
        <v>-0.18269934000000002</v>
      </c>
      <c r="S856" s="35">
        <f t="shared" si="239"/>
        <v>0.18269934000000002</v>
      </c>
      <c r="T856" s="34"/>
      <c r="U856" s="33"/>
      <c r="V856" s="33"/>
      <c r="W856" s="32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</row>
    <row r="857" spans="1:42" ht="28.8">
      <c r="A857" s="44" t="s">
        <v>1121</v>
      </c>
      <c r="B857" s="53" t="s">
        <v>1120</v>
      </c>
      <c r="C857" s="53"/>
      <c r="D857" s="65"/>
      <c r="E857" s="41">
        <f t="shared" si="246"/>
        <v>1.12E-2</v>
      </c>
      <c r="F857" s="33"/>
      <c r="G857" s="45"/>
      <c r="H857" s="45"/>
      <c r="I857" s="45"/>
      <c r="J857" s="39"/>
      <c r="K857" s="39">
        <v>1.12E-2</v>
      </c>
      <c r="L857" s="38"/>
      <c r="M857" s="33"/>
      <c r="N857" s="37"/>
      <c r="O857" s="37"/>
      <c r="P857" s="36"/>
      <c r="Q857" s="36"/>
      <c r="R857" s="35">
        <f t="shared" si="238"/>
        <v>-1.12E-2</v>
      </c>
      <c r="S857" s="35">
        <f t="shared" si="239"/>
        <v>1.12E-2</v>
      </c>
      <c r="T857" s="34"/>
      <c r="U857" s="33"/>
      <c r="V857" s="33"/>
      <c r="W857" s="32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</row>
    <row r="858" spans="1:42" s="208" customFormat="1">
      <c r="A858" s="209" t="s">
        <v>504</v>
      </c>
      <c r="B858" s="197" t="s">
        <v>1119</v>
      </c>
      <c r="C858" s="198"/>
      <c r="D858" s="199"/>
      <c r="E858" s="217"/>
      <c r="F858" s="199"/>
      <c r="G858" s="199"/>
      <c r="H858" s="199"/>
      <c r="I858" s="199"/>
      <c r="J858" s="198"/>
      <c r="K858" s="198"/>
      <c r="L858" s="210"/>
      <c r="M858" s="201"/>
      <c r="N858" s="203"/>
      <c r="O858" s="203"/>
      <c r="P858" s="204"/>
      <c r="Q858" s="204"/>
      <c r="R858" s="205">
        <f t="shared" si="238"/>
        <v>0</v>
      </c>
      <c r="S858" s="205">
        <f t="shared" si="239"/>
        <v>0</v>
      </c>
      <c r="T858" s="206"/>
      <c r="U858" s="201"/>
      <c r="V858" s="201"/>
      <c r="W858" s="207"/>
    </row>
    <row r="859" spans="1:42" ht="46.8">
      <c r="A859" s="44" t="s">
        <v>1118</v>
      </c>
      <c r="B859" s="43" t="s">
        <v>1117</v>
      </c>
      <c r="C859" s="39"/>
      <c r="D859" s="42">
        <v>4.7260500444733333</v>
      </c>
      <c r="E859" s="41">
        <f t="shared" ref="E859:E890" si="251">G859+I859+K859+M859</f>
        <v>0</v>
      </c>
      <c r="F859" s="33"/>
      <c r="G859" s="40"/>
      <c r="H859" s="38">
        <v>1.5753500148244444</v>
      </c>
      <c r="I859" s="33"/>
      <c r="J859" s="39">
        <v>1.5753500148244444</v>
      </c>
      <c r="K859" s="63"/>
      <c r="L859" s="38">
        <f t="shared" ref="L859:L865" si="252">D859-H859-J859-F859</f>
        <v>1.5753500148244448</v>
      </c>
      <c r="M859" s="33"/>
      <c r="N859" s="37">
        <f t="shared" ref="N859:N901" si="253">E859</f>
        <v>0</v>
      </c>
      <c r="O859" s="37">
        <f t="shared" ref="O859:O901" si="254">I859</f>
        <v>0</v>
      </c>
      <c r="P859" s="36"/>
      <c r="Q859" s="36"/>
      <c r="R859" s="35">
        <f t="shared" si="238"/>
        <v>4.7260500444733333</v>
      </c>
      <c r="S859" s="35">
        <f t="shared" si="239"/>
        <v>-3.1507000296488887</v>
      </c>
      <c r="T859" s="34">
        <f t="shared" ref="T859:T865" si="255">E859/(F859+H859+J859)-100%</f>
        <v>-1</v>
      </c>
      <c r="U859" s="33"/>
      <c r="V859" s="33"/>
      <c r="W859" s="32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</row>
    <row r="860" spans="1:42" ht="46.8">
      <c r="A860" s="44" t="s">
        <v>1116</v>
      </c>
      <c r="B860" s="43" t="s">
        <v>1115</v>
      </c>
      <c r="C860" s="39"/>
      <c r="D860" s="42">
        <v>0.5435884923783999</v>
      </c>
      <c r="E860" s="41">
        <f t="shared" si="251"/>
        <v>0</v>
      </c>
      <c r="F860" s="33"/>
      <c r="G860" s="40"/>
      <c r="H860" s="38">
        <v>0.18119616412613329</v>
      </c>
      <c r="I860" s="33"/>
      <c r="J860" s="39">
        <v>0.18119616412613329</v>
      </c>
      <c r="K860" s="63"/>
      <c r="L860" s="38">
        <f t="shared" si="252"/>
        <v>0.18119616412613335</v>
      </c>
      <c r="M860" s="33"/>
      <c r="N860" s="37">
        <f t="shared" si="253"/>
        <v>0</v>
      </c>
      <c r="O860" s="37">
        <f t="shared" si="254"/>
        <v>0</v>
      </c>
      <c r="P860" s="36"/>
      <c r="Q860" s="36"/>
      <c r="R860" s="35">
        <f t="shared" si="238"/>
        <v>0.5435884923783999</v>
      </c>
      <c r="S860" s="35">
        <f t="shared" si="239"/>
        <v>-0.36239232825226658</v>
      </c>
      <c r="T860" s="34">
        <f t="shared" si="255"/>
        <v>-1</v>
      </c>
      <c r="U860" s="33"/>
      <c r="V860" s="33"/>
      <c r="W860" s="32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</row>
    <row r="861" spans="1:42" ht="46.8">
      <c r="A861" s="44" t="s">
        <v>1114</v>
      </c>
      <c r="B861" s="43" t="s">
        <v>1113</v>
      </c>
      <c r="C861" s="39"/>
      <c r="D861" s="42">
        <v>2.352600298063555</v>
      </c>
      <c r="E861" s="41">
        <f t="shared" si="251"/>
        <v>0</v>
      </c>
      <c r="F861" s="33"/>
      <c r="G861" s="40"/>
      <c r="H861" s="38">
        <v>0.78420009935451829</v>
      </c>
      <c r="I861" s="33"/>
      <c r="J861" s="39">
        <v>0.78420009935451829</v>
      </c>
      <c r="K861" s="63"/>
      <c r="L861" s="38">
        <f t="shared" si="252"/>
        <v>0.78420009935451851</v>
      </c>
      <c r="M861" s="33"/>
      <c r="N861" s="37">
        <f t="shared" si="253"/>
        <v>0</v>
      </c>
      <c r="O861" s="37">
        <f t="shared" si="254"/>
        <v>0</v>
      </c>
      <c r="P861" s="36"/>
      <c r="Q861" s="36"/>
      <c r="R861" s="35">
        <f t="shared" si="238"/>
        <v>2.352600298063555</v>
      </c>
      <c r="S861" s="35">
        <f t="shared" si="239"/>
        <v>-1.5684001987090366</v>
      </c>
      <c r="T861" s="34">
        <f t="shared" si="255"/>
        <v>-1</v>
      </c>
      <c r="U861" s="33"/>
      <c r="V861" s="33"/>
      <c r="W861" s="32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</row>
    <row r="862" spans="1:42" ht="46.8">
      <c r="A862" s="44" t="s">
        <v>1112</v>
      </c>
      <c r="B862" s="43" t="s">
        <v>1111</v>
      </c>
      <c r="C862" s="39"/>
      <c r="D862" s="42">
        <v>1.0923411351047998</v>
      </c>
      <c r="E862" s="41">
        <f t="shared" si="251"/>
        <v>0</v>
      </c>
      <c r="F862" s="33"/>
      <c r="G862" s="40"/>
      <c r="H862" s="38">
        <v>0.36411371170159995</v>
      </c>
      <c r="I862" s="33"/>
      <c r="J862" s="39">
        <v>0.36411371170159995</v>
      </c>
      <c r="K862" s="63"/>
      <c r="L862" s="38">
        <f t="shared" si="252"/>
        <v>0.36411371170159984</v>
      </c>
      <c r="M862" s="33"/>
      <c r="N862" s="37">
        <f t="shared" si="253"/>
        <v>0</v>
      </c>
      <c r="O862" s="37">
        <f t="shared" si="254"/>
        <v>0</v>
      </c>
      <c r="P862" s="36"/>
      <c r="Q862" s="36"/>
      <c r="R862" s="35">
        <f t="shared" si="238"/>
        <v>1.0923411351047998</v>
      </c>
      <c r="S862" s="35">
        <f t="shared" si="239"/>
        <v>-0.7282274234031999</v>
      </c>
      <c r="T862" s="34">
        <f t="shared" si="255"/>
        <v>-1</v>
      </c>
      <c r="U862" s="33"/>
      <c r="V862" s="33"/>
      <c r="W862" s="3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</row>
    <row r="863" spans="1:42" ht="46.8">
      <c r="A863" s="44" t="s">
        <v>1110</v>
      </c>
      <c r="B863" s="43" t="s">
        <v>1109</v>
      </c>
      <c r="C863" s="39"/>
      <c r="D863" s="42">
        <v>2.4186676719193327</v>
      </c>
      <c r="E863" s="41">
        <f t="shared" si="251"/>
        <v>0</v>
      </c>
      <c r="F863" s="33"/>
      <c r="G863" s="40"/>
      <c r="H863" s="38">
        <v>0.80622255730644421</v>
      </c>
      <c r="I863" s="33"/>
      <c r="J863" s="39">
        <v>0.80622255730644421</v>
      </c>
      <c r="K863" s="63"/>
      <c r="L863" s="38">
        <f t="shared" si="252"/>
        <v>0.80622255730644443</v>
      </c>
      <c r="M863" s="33"/>
      <c r="N863" s="37">
        <f t="shared" si="253"/>
        <v>0</v>
      </c>
      <c r="O863" s="37">
        <f t="shared" si="254"/>
        <v>0</v>
      </c>
      <c r="P863" s="36"/>
      <c r="Q863" s="36"/>
      <c r="R863" s="35">
        <f t="shared" ref="R863:R926" si="256">D863-E863</f>
        <v>2.4186676719193327</v>
      </c>
      <c r="S863" s="35">
        <f t="shared" ref="S863:S926" si="257">E863-F863-H863-J863</f>
        <v>-1.6124451146128884</v>
      </c>
      <c r="T863" s="34">
        <f t="shared" si="255"/>
        <v>-1</v>
      </c>
      <c r="U863" s="33"/>
      <c r="V863" s="33"/>
      <c r="W863" s="32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</row>
    <row r="864" spans="1:42" ht="46.8">
      <c r="A864" s="44" t="s">
        <v>1108</v>
      </c>
      <c r="B864" s="43" t="s">
        <v>1107</v>
      </c>
      <c r="C864" s="39"/>
      <c r="D864" s="42">
        <v>1.0399632935668668</v>
      </c>
      <c r="E864" s="41">
        <f t="shared" si="251"/>
        <v>0</v>
      </c>
      <c r="F864" s="33"/>
      <c r="G864" s="40"/>
      <c r="H864" s="38">
        <v>0.34665443118895561</v>
      </c>
      <c r="I864" s="33"/>
      <c r="J864" s="39">
        <v>0.34665443118895561</v>
      </c>
      <c r="K864" s="63"/>
      <c r="L864" s="38">
        <f t="shared" si="252"/>
        <v>0.3466544311889555</v>
      </c>
      <c r="M864" s="33"/>
      <c r="N864" s="37">
        <f t="shared" si="253"/>
        <v>0</v>
      </c>
      <c r="O864" s="37">
        <f t="shared" si="254"/>
        <v>0</v>
      </c>
      <c r="P864" s="36"/>
      <c r="Q864" s="36"/>
      <c r="R864" s="35">
        <f t="shared" si="256"/>
        <v>1.0399632935668668</v>
      </c>
      <c r="S864" s="35">
        <f t="shared" si="257"/>
        <v>-0.69330886237791123</v>
      </c>
      <c r="T864" s="34">
        <f t="shared" si="255"/>
        <v>-1</v>
      </c>
      <c r="U864" s="33"/>
      <c r="V864" s="33"/>
      <c r="W864" s="32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</row>
    <row r="865" spans="1:42" ht="46.8">
      <c r="A865" s="44" t="s">
        <v>1106</v>
      </c>
      <c r="B865" s="43" t="s">
        <v>1105</v>
      </c>
      <c r="C865" s="39"/>
      <c r="D865" s="42">
        <v>1.8828468000782219</v>
      </c>
      <c r="E865" s="41">
        <f t="shared" si="251"/>
        <v>0</v>
      </c>
      <c r="F865" s="33"/>
      <c r="G865" s="40"/>
      <c r="H865" s="38">
        <v>0.62761560002607397</v>
      </c>
      <c r="I865" s="33"/>
      <c r="J865" s="39">
        <v>0.62761560002607397</v>
      </c>
      <c r="K865" s="63"/>
      <c r="L865" s="38">
        <f t="shared" si="252"/>
        <v>0.62761560002607397</v>
      </c>
      <c r="M865" s="33"/>
      <c r="N865" s="37">
        <f t="shared" si="253"/>
        <v>0</v>
      </c>
      <c r="O865" s="37">
        <f t="shared" si="254"/>
        <v>0</v>
      </c>
      <c r="P865" s="36"/>
      <c r="Q865" s="36"/>
      <c r="R865" s="35">
        <f t="shared" si="256"/>
        <v>1.8828468000782219</v>
      </c>
      <c r="S865" s="35">
        <f t="shared" si="257"/>
        <v>-1.2552312000521479</v>
      </c>
      <c r="T865" s="34">
        <f t="shared" si="255"/>
        <v>-1</v>
      </c>
      <c r="U865" s="33"/>
      <c r="V865" s="33"/>
      <c r="W865" s="32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</row>
    <row r="866" spans="1:42" ht="31.2">
      <c r="A866" s="44" t="s">
        <v>1104</v>
      </c>
      <c r="B866" s="62" t="s">
        <v>1103</v>
      </c>
      <c r="C866" s="39"/>
      <c r="D866" s="42"/>
      <c r="E866" s="64">
        <f t="shared" si="251"/>
        <v>1.5885389999999999E-2</v>
      </c>
      <c r="F866" s="33"/>
      <c r="G866" s="39">
        <v>1.0185390000000001E-2</v>
      </c>
      <c r="H866" s="38"/>
      <c r="I866" s="33"/>
      <c r="J866" s="39"/>
      <c r="K866" s="63">
        <v>5.7000000000000002E-3</v>
      </c>
      <c r="L866" s="38"/>
      <c r="M866" s="33"/>
      <c r="N866" s="37">
        <f t="shared" si="253"/>
        <v>1.5885389999999999E-2</v>
      </c>
      <c r="O866" s="37">
        <f t="shared" si="254"/>
        <v>0</v>
      </c>
      <c r="P866" s="36"/>
      <c r="Q866" s="36"/>
      <c r="R866" s="35">
        <f t="shared" si="256"/>
        <v>-1.5885389999999999E-2</v>
      </c>
      <c r="S866" s="35">
        <f t="shared" si="257"/>
        <v>1.5885389999999999E-2</v>
      </c>
      <c r="T866" s="34"/>
      <c r="U866" s="33"/>
      <c r="V866" s="33"/>
      <c r="W866" s="32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</row>
    <row r="867" spans="1:42" ht="46.8">
      <c r="A867" s="44" t="s">
        <v>1102</v>
      </c>
      <c r="B867" s="62" t="s">
        <v>1101</v>
      </c>
      <c r="C867" s="39"/>
      <c r="D867" s="45"/>
      <c r="E867" s="64">
        <f t="shared" si="251"/>
        <v>9.7045255400000002E-2</v>
      </c>
      <c r="F867" s="33"/>
      <c r="G867" s="38">
        <v>5.9388255399999992E-2</v>
      </c>
      <c r="H867" s="38">
        <v>0</v>
      </c>
      <c r="I867" s="39">
        <v>1.6757000000000001E-2</v>
      </c>
      <c r="J867" s="39">
        <v>0</v>
      </c>
      <c r="K867" s="63">
        <v>2.0899999999999998E-2</v>
      </c>
      <c r="L867" s="38">
        <f t="shared" ref="L867:L880" si="258">D867-H867-J867-F867</f>
        <v>0</v>
      </c>
      <c r="M867" s="33"/>
      <c r="N867" s="37">
        <f t="shared" si="253"/>
        <v>9.7045255400000002E-2</v>
      </c>
      <c r="O867" s="37">
        <f t="shared" si="254"/>
        <v>1.6757000000000001E-2</v>
      </c>
      <c r="P867" s="36"/>
      <c r="Q867" s="36"/>
      <c r="R867" s="35">
        <f t="shared" si="256"/>
        <v>-9.7045255400000002E-2</v>
      </c>
      <c r="S867" s="35">
        <f t="shared" si="257"/>
        <v>9.7045255400000002E-2</v>
      </c>
      <c r="T867" s="34"/>
      <c r="U867" s="33"/>
      <c r="V867" s="33"/>
      <c r="W867" s="32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</row>
    <row r="868" spans="1:42" ht="31.2">
      <c r="A868" s="44" t="s">
        <v>1100</v>
      </c>
      <c r="B868" s="62" t="s">
        <v>1099</v>
      </c>
      <c r="C868" s="39"/>
      <c r="D868" s="45"/>
      <c r="E868" s="64">
        <f t="shared" si="251"/>
        <v>0.58359173959999999</v>
      </c>
      <c r="F868" s="33"/>
      <c r="G868" s="38">
        <v>0.52042273959999996</v>
      </c>
      <c r="H868" s="38">
        <v>0</v>
      </c>
      <c r="I868" s="39">
        <v>1.0168999999999999E-2</v>
      </c>
      <c r="J868" s="39">
        <v>0</v>
      </c>
      <c r="K868" s="63">
        <v>5.2999999999999999E-2</v>
      </c>
      <c r="L868" s="38">
        <f t="shared" si="258"/>
        <v>0</v>
      </c>
      <c r="M868" s="33"/>
      <c r="N868" s="37">
        <f t="shared" si="253"/>
        <v>0.58359173959999999</v>
      </c>
      <c r="O868" s="37">
        <f t="shared" si="254"/>
        <v>1.0168999999999999E-2</v>
      </c>
      <c r="P868" s="36"/>
      <c r="Q868" s="36"/>
      <c r="R868" s="35">
        <f t="shared" si="256"/>
        <v>-0.58359173959999999</v>
      </c>
      <c r="S868" s="35">
        <f t="shared" si="257"/>
        <v>0.58359173959999999</v>
      </c>
      <c r="T868" s="34"/>
      <c r="U868" s="33"/>
      <c r="V868" s="33"/>
      <c r="W868" s="32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</row>
    <row r="869" spans="1:42" ht="46.8">
      <c r="A869" s="44" t="s">
        <v>1098</v>
      </c>
      <c r="B869" s="62" t="s">
        <v>1097</v>
      </c>
      <c r="C869" s="39"/>
      <c r="D869" s="45"/>
      <c r="E869" s="64">
        <f t="shared" si="251"/>
        <v>0.2222951</v>
      </c>
      <c r="F869" s="33"/>
      <c r="G869" s="38">
        <v>0.15629509999999999</v>
      </c>
      <c r="H869" s="38">
        <v>0</v>
      </c>
      <c r="I869" s="39"/>
      <c r="J869" s="39">
        <v>0</v>
      </c>
      <c r="K869" s="63">
        <v>6.6000000000000003E-2</v>
      </c>
      <c r="L869" s="38">
        <f t="shared" si="258"/>
        <v>0</v>
      </c>
      <c r="M869" s="33"/>
      <c r="N869" s="37">
        <f t="shared" si="253"/>
        <v>0.2222951</v>
      </c>
      <c r="O869" s="37">
        <f t="shared" si="254"/>
        <v>0</v>
      </c>
      <c r="P869" s="36"/>
      <c r="Q869" s="36"/>
      <c r="R869" s="35">
        <f t="shared" si="256"/>
        <v>-0.2222951</v>
      </c>
      <c r="S869" s="35">
        <f t="shared" si="257"/>
        <v>0.2222951</v>
      </c>
      <c r="T869" s="34"/>
      <c r="U869" s="33"/>
      <c r="V869" s="33"/>
      <c r="W869" s="32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</row>
    <row r="870" spans="1:42" ht="62.4">
      <c r="A870" s="44" t="s">
        <v>1096</v>
      </c>
      <c r="B870" s="62" t="s">
        <v>1095</v>
      </c>
      <c r="C870" s="39"/>
      <c r="D870" s="45"/>
      <c r="E870" s="64">
        <f t="shared" si="251"/>
        <v>1.9438309999999999</v>
      </c>
      <c r="F870" s="33"/>
      <c r="G870" s="38">
        <v>1.8331</v>
      </c>
      <c r="H870" s="38">
        <v>0</v>
      </c>
      <c r="I870" s="39">
        <v>6.3730999999999996E-2</v>
      </c>
      <c r="J870" s="39">
        <v>0</v>
      </c>
      <c r="K870" s="63">
        <v>4.7E-2</v>
      </c>
      <c r="L870" s="38">
        <f t="shared" si="258"/>
        <v>0</v>
      </c>
      <c r="M870" s="33"/>
      <c r="N870" s="37">
        <f t="shared" si="253"/>
        <v>1.9438309999999999</v>
      </c>
      <c r="O870" s="37">
        <f t="shared" si="254"/>
        <v>6.3730999999999996E-2</v>
      </c>
      <c r="P870" s="36"/>
      <c r="Q870" s="36"/>
      <c r="R870" s="35">
        <f t="shared" si="256"/>
        <v>-1.9438309999999999</v>
      </c>
      <c r="S870" s="35">
        <f t="shared" si="257"/>
        <v>1.9438309999999999</v>
      </c>
      <c r="T870" s="34"/>
      <c r="U870" s="33"/>
      <c r="V870" s="33"/>
      <c r="W870" s="32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</row>
    <row r="871" spans="1:42" ht="62.4">
      <c r="A871" s="44" t="s">
        <v>1094</v>
      </c>
      <c r="B871" s="62" t="s">
        <v>1093</v>
      </c>
      <c r="C871" s="39"/>
      <c r="D871" s="45"/>
      <c r="E871" s="64">
        <f t="shared" si="251"/>
        <v>6.4826626600000006E-2</v>
      </c>
      <c r="F871" s="33"/>
      <c r="G871" s="38">
        <v>5.1826626600000002E-2</v>
      </c>
      <c r="H871" s="38">
        <v>0</v>
      </c>
      <c r="I871" s="39">
        <v>6.4999999999999997E-3</v>
      </c>
      <c r="J871" s="39">
        <v>0</v>
      </c>
      <c r="K871" s="63">
        <v>6.4999999999999997E-3</v>
      </c>
      <c r="L871" s="38">
        <f t="shared" si="258"/>
        <v>0</v>
      </c>
      <c r="M871" s="33"/>
      <c r="N871" s="37">
        <f t="shared" si="253"/>
        <v>6.4826626600000006E-2</v>
      </c>
      <c r="O871" s="37">
        <f t="shared" si="254"/>
        <v>6.4999999999999997E-3</v>
      </c>
      <c r="P871" s="36"/>
      <c r="Q871" s="36"/>
      <c r="R871" s="35">
        <f t="shared" si="256"/>
        <v>-6.4826626600000006E-2</v>
      </c>
      <c r="S871" s="35">
        <f t="shared" si="257"/>
        <v>6.4826626600000006E-2</v>
      </c>
      <c r="T871" s="34"/>
      <c r="U871" s="33"/>
      <c r="V871" s="33"/>
      <c r="W871" s="32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</row>
    <row r="872" spans="1:42" ht="46.8">
      <c r="A872" s="44" t="s">
        <v>1092</v>
      </c>
      <c r="B872" s="62" t="s">
        <v>1091</v>
      </c>
      <c r="C872" s="39"/>
      <c r="D872" s="45"/>
      <c r="E872" s="64">
        <f t="shared" si="251"/>
        <v>2.4599999999999999E-3</v>
      </c>
      <c r="F872" s="33"/>
      <c r="G872" s="38">
        <v>6.6E-4</v>
      </c>
      <c r="H872" s="38">
        <v>0</v>
      </c>
      <c r="I872" s="33"/>
      <c r="J872" s="39">
        <v>0</v>
      </c>
      <c r="K872" s="63">
        <v>1.8E-3</v>
      </c>
      <c r="L872" s="38">
        <f t="shared" si="258"/>
        <v>0</v>
      </c>
      <c r="M872" s="33"/>
      <c r="N872" s="37">
        <f t="shared" si="253"/>
        <v>2.4599999999999999E-3</v>
      </c>
      <c r="O872" s="37">
        <f t="shared" si="254"/>
        <v>0</v>
      </c>
      <c r="P872" s="36"/>
      <c r="Q872" s="36"/>
      <c r="R872" s="35">
        <f t="shared" si="256"/>
        <v>-2.4599999999999999E-3</v>
      </c>
      <c r="S872" s="35">
        <f t="shared" si="257"/>
        <v>2.4599999999999999E-3</v>
      </c>
      <c r="T872" s="34"/>
      <c r="U872" s="33"/>
      <c r="V872" s="33"/>
      <c r="W872" s="3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</row>
    <row r="873" spans="1:42" ht="31.2">
      <c r="A873" s="44" t="s">
        <v>1090</v>
      </c>
      <c r="B873" s="62" t="s">
        <v>1089</v>
      </c>
      <c r="C873" s="39"/>
      <c r="D873" s="45"/>
      <c r="E873" s="64">
        <f t="shared" si="251"/>
        <v>0.10146922659999999</v>
      </c>
      <c r="F873" s="33"/>
      <c r="G873" s="38">
        <v>0.10146922659999999</v>
      </c>
      <c r="H873" s="38">
        <v>0</v>
      </c>
      <c r="I873" s="33"/>
      <c r="J873" s="39">
        <v>0</v>
      </c>
      <c r="K873" s="63"/>
      <c r="L873" s="38">
        <f t="shared" si="258"/>
        <v>0</v>
      </c>
      <c r="M873" s="33"/>
      <c r="N873" s="37">
        <f t="shared" si="253"/>
        <v>0.10146922659999999</v>
      </c>
      <c r="O873" s="37">
        <f t="shared" si="254"/>
        <v>0</v>
      </c>
      <c r="P873" s="36"/>
      <c r="Q873" s="36"/>
      <c r="R873" s="35">
        <f t="shared" si="256"/>
        <v>-0.10146922659999999</v>
      </c>
      <c r="S873" s="35">
        <f t="shared" si="257"/>
        <v>0.10146922659999999</v>
      </c>
      <c r="T873" s="34"/>
      <c r="U873" s="33"/>
      <c r="V873" s="33"/>
      <c r="W873" s="32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</row>
    <row r="874" spans="1:42" ht="46.8">
      <c r="A874" s="44" t="s">
        <v>1088</v>
      </c>
      <c r="B874" s="62" t="s">
        <v>1087</v>
      </c>
      <c r="C874" s="39"/>
      <c r="D874" s="33"/>
      <c r="E874" s="64">
        <f t="shared" si="251"/>
        <v>0.16951278</v>
      </c>
      <c r="F874" s="33"/>
      <c r="G874" s="38">
        <f>0.02451278-I874</f>
        <v>2.3379780000000003E-2</v>
      </c>
      <c r="H874" s="38">
        <v>0</v>
      </c>
      <c r="I874" s="45">
        <v>1.1329999999999999E-3</v>
      </c>
      <c r="J874" s="39">
        <v>0</v>
      </c>
      <c r="K874" s="63">
        <v>0.14499999999999999</v>
      </c>
      <c r="L874" s="38">
        <f t="shared" si="258"/>
        <v>0</v>
      </c>
      <c r="M874" s="33"/>
      <c r="N874" s="37">
        <f t="shared" si="253"/>
        <v>0.16951278</v>
      </c>
      <c r="O874" s="37">
        <f t="shared" si="254"/>
        <v>1.1329999999999999E-3</v>
      </c>
      <c r="P874" s="36"/>
      <c r="Q874" s="36"/>
      <c r="R874" s="35">
        <f t="shared" si="256"/>
        <v>-0.16951278</v>
      </c>
      <c r="S874" s="35">
        <f t="shared" si="257"/>
        <v>0.16951278</v>
      </c>
      <c r="T874" s="34"/>
      <c r="U874" s="33"/>
      <c r="V874" s="33"/>
      <c r="W874" s="32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</row>
    <row r="875" spans="1:42" ht="46.8">
      <c r="A875" s="44" t="s">
        <v>1086</v>
      </c>
      <c r="B875" s="62" t="s">
        <v>1085</v>
      </c>
      <c r="C875" s="39"/>
      <c r="D875" s="33"/>
      <c r="E875" s="64">
        <f t="shared" si="251"/>
        <v>2.5499991399999998E-2</v>
      </c>
      <c r="F875" s="33"/>
      <c r="G875" s="38">
        <v>1.7999991399999998E-2</v>
      </c>
      <c r="H875" s="38">
        <v>0</v>
      </c>
      <c r="I875" s="33"/>
      <c r="J875" s="39">
        <v>0</v>
      </c>
      <c r="K875" s="63">
        <v>7.4999999999999997E-3</v>
      </c>
      <c r="L875" s="38">
        <f t="shared" si="258"/>
        <v>0</v>
      </c>
      <c r="M875" s="33"/>
      <c r="N875" s="37">
        <f t="shared" si="253"/>
        <v>2.5499991399999998E-2</v>
      </c>
      <c r="O875" s="37">
        <f t="shared" si="254"/>
        <v>0</v>
      </c>
      <c r="P875" s="36"/>
      <c r="Q875" s="36"/>
      <c r="R875" s="35">
        <f t="shared" si="256"/>
        <v>-2.5499991399999998E-2</v>
      </c>
      <c r="S875" s="35">
        <f t="shared" si="257"/>
        <v>2.5499991399999998E-2</v>
      </c>
      <c r="T875" s="34"/>
      <c r="U875" s="33"/>
      <c r="V875" s="33"/>
      <c r="W875" s="32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</row>
    <row r="876" spans="1:42" ht="46.8">
      <c r="A876" s="44" t="s">
        <v>1084</v>
      </c>
      <c r="B876" s="62" t="s">
        <v>1083</v>
      </c>
      <c r="C876" s="39"/>
      <c r="D876" s="33"/>
      <c r="E876" s="64">
        <f t="shared" si="251"/>
        <v>2.275423E-2</v>
      </c>
      <c r="F876" s="33"/>
      <c r="G876" s="38">
        <v>1.5254230000000001E-2</v>
      </c>
      <c r="H876" s="38">
        <v>0</v>
      </c>
      <c r="I876" s="33"/>
      <c r="J876" s="39">
        <v>0</v>
      </c>
      <c r="K876" s="63">
        <v>7.4999999999999997E-3</v>
      </c>
      <c r="L876" s="38">
        <f t="shared" si="258"/>
        <v>0</v>
      </c>
      <c r="M876" s="33"/>
      <c r="N876" s="37">
        <f t="shared" si="253"/>
        <v>2.275423E-2</v>
      </c>
      <c r="O876" s="37">
        <f t="shared" si="254"/>
        <v>0</v>
      </c>
      <c r="P876" s="36"/>
      <c r="Q876" s="36"/>
      <c r="R876" s="35">
        <f t="shared" si="256"/>
        <v>-2.275423E-2</v>
      </c>
      <c r="S876" s="35">
        <f t="shared" si="257"/>
        <v>2.275423E-2</v>
      </c>
      <c r="T876" s="34"/>
      <c r="U876" s="33"/>
      <c r="V876" s="33"/>
      <c r="W876" s="32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</row>
    <row r="877" spans="1:42" ht="31.2">
      <c r="A877" s="44" t="s">
        <v>1082</v>
      </c>
      <c r="B877" s="62" t="s">
        <v>1081</v>
      </c>
      <c r="C877" s="39"/>
      <c r="D877" s="33"/>
      <c r="E877" s="64">
        <f t="shared" si="251"/>
        <v>2.9253999999999999E-2</v>
      </c>
      <c r="F877" s="33"/>
      <c r="G877" s="38">
        <v>6.4999999999999997E-3</v>
      </c>
      <c r="H877" s="38">
        <v>0</v>
      </c>
      <c r="I877" s="68">
        <v>1.5254E-2</v>
      </c>
      <c r="J877" s="39">
        <v>0</v>
      </c>
      <c r="K877" s="63">
        <v>7.4999999999999997E-3</v>
      </c>
      <c r="L877" s="38">
        <f t="shared" si="258"/>
        <v>0</v>
      </c>
      <c r="M877" s="33"/>
      <c r="N877" s="37">
        <f t="shared" si="253"/>
        <v>2.9253999999999999E-2</v>
      </c>
      <c r="O877" s="37">
        <f t="shared" si="254"/>
        <v>1.5254E-2</v>
      </c>
      <c r="P877" s="36"/>
      <c r="Q877" s="36"/>
      <c r="R877" s="35">
        <f t="shared" si="256"/>
        <v>-2.9253999999999999E-2</v>
      </c>
      <c r="S877" s="35">
        <f t="shared" si="257"/>
        <v>2.9253999999999999E-2</v>
      </c>
      <c r="T877" s="34"/>
      <c r="U877" s="33"/>
      <c r="V877" s="33"/>
      <c r="W877" s="32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</row>
    <row r="878" spans="1:42" ht="46.8">
      <c r="A878" s="44" t="s">
        <v>1080</v>
      </c>
      <c r="B878" s="62" t="s">
        <v>1079</v>
      </c>
      <c r="C878" s="39"/>
      <c r="D878" s="33"/>
      <c r="E878" s="64">
        <f t="shared" si="251"/>
        <v>7.332147E-2</v>
      </c>
      <c r="F878" s="33"/>
      <c r="G878" s="38">
        <v>6.3621469999999999E-2</v>
      </c>
      <c r="H878" s="38">
        <v>0</v>
      </c>
      <c r="I878" s="33"/>
      <c r="J878" s="39">
        <v>0</v>
      </c>
      <c r="K878" s="63">
        <v>9.7000000000000003E-3</v>
      </c>
      <c r="L878" s="38">
        <f t="shared" si="258"/>
        <v>0</v>
      </c>
      <c r="M878" s="33"/>
      <c r="N878" s="37">
        <f t="shared" si="253"/>
        <v>7.332147E-2</v>
      </c>
      <c r="O878" s="37">
        <f t="shared" si="254"/>
        <v>0</v>
      </c>
      <c r="P878" s="36"/>
      <c r="Q878" s="36"/>
      <c r="R878" s="35">
        <f t="shared" si="256"/>
        <v>-7.332147E-2</v>
      </c>
      <c r="S878" s="35">
        <f t="shared" si="257"/>
        <v>7.332147E-2</v>
      </c>
      <c r="T878" s="34"/>
      <c r="U878" s="33"/>
      <c r="V878" s="33"/>
      <c r="W878" s="32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</row>
    <row r="879" spans="1:42" ht="46.8">
      <c r="A879" s="44" t="s">
        <v>1078</v>
      </c>
      <c r="B879" s="62" t="s">
        <v>1077</v>
      </c>
      <c r="C879" s="39"/>
      <c r="D879" s="33"/>
      <c r="E879" s="64">
        <f t="shared" si="251"/>
        <v>0.148392</v>
      </c>
      <c r="F879" s="33"/>
      <c r="G879" s="38">
        <v>0.14034199999999999</v>
      </c>
      <c r="H879" s="38">
        <v>0</v>
      </c>
      <c r="I879" s="33"/>
      <c r="J879" s="39">
        <v>0</v>
      </c>
      <c r="K879" s="63">
        <v>8.0499999999999999E-3</v>
      </c>
      <c r="L879" s="38">
        <f t="shared" si="258"/>
        <v>0</v>
      </c>
      <c r="M879" s="33"/>
      <c r="N879" s="37">
        <f t="shared" si="253"/>
        <v>0.148392</v>
      </c>
      <c r="O879" s="37">
        <f t="shared" si="254"/>
        <v>0</v>
      </c>
      <c r="P879" s="36"/>
      <c r="Q879" s="36"/>
      <c r="R879" s="35">
        <f t="shared" si="256"/>
        <v>-0.148392</v>
      </c>
      <c r="S879" s="35">
        <f t="shared" si="257"/>
        <v>0.148392</v>
      </c>
      <c r="T879" s="34"/>
      <c r="U879" s="33"/>
      <c r="V879" s="33"/>
      <c r="W879" s="32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</row>
    <row r="880" spans="1:42" ht="46.8">
      <c r="A880" s="44" t="s">
        <v>1076</v>
      </c>
      <c r="B880" s="62" t="s">
        <v>1075</v>
      </c>
      <c r="C880" s="39"/>
      <c r="D880" s="33"/>
      <c r="E880" s="64">
        <f t="shared" si="251"/>
        <v>7.8115999999999991E-2</v>
      </c>
      <c r="F880" s="33"/>
      <c r="G880" s="38">
        <v>5.6515999999999997E-2</v>
      </c>
      <c r="H880" s="38">
        <v>0</v>
      </c>
      <c r="I880" s="33"/>
      <c r="J880" s="39">
        <v>0</v>
      </c>
      <c r="K880" s="63">
        <v>2.1600000000000001E-2</v>
      </c>
      <c r="L880" s="38">
        <f t="shared" si="258"/>
        <v>0</v>
      </c>
      <c r="M880" s="33"/>
      <c r="N880" s="37">
        <f t="shared" si="253"/>
        <v>7.8115999999999991E-2</v>
      </c>
      <c r="O880" s="37">
        <f t="shared" si="254"/>
        <v>0</v>
      </c>
      <c r="P880" s="36"/>
      <c r="Q880" s="36"/>
      <c r="R880" s="35">
        <f t="shared" si="256"/>
        <v>-7.8115999999999991E-2</v>
      </c>
      <c r="S880" s="35">
        <f t="shared" si="257"/>
        <v>7.8115999999999991E-2</v>
      </c>
      <c r="T880" s="34"/>
      <c r="U880" s="33"/>
      <c r="V880" s="33"/>
      <c r="W880" s="32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</row>
    <row r="881" spans="1:42" ht="46.8">
      <c r="A881" s="44" t="s">
        <v>1074</v>
      </c>
      <c r="B881" s="48" t="s">
        <v>1073</v>
      </c>
      <c r="C881" s="50"/>
      <c r="D881" s="48"/>
      <c r="E881" s="64">
        <f t="shared" si="251"/>
        <v>0.33662223999999996</v>
      </c>
      <c r="F881" s="33"/>
      <c r="G881" s="38"/>
      <c r="H881" s="38"/>
      <c r="I881" s="52">
        <v>0.27702223999999998</v>
      </c>
      <c r="J881" s="39"/>
      <c r="K881" s="67">
        <v>5.96E-2</v>
      </c>
      <c r="L881" s="38"/>
      <c r="M881" s="33"/>
      <c r="N881" s="37">
        <f t="shared" si="253"/>
        <v>0.33662223999999996</v>
      </c>
      <c r="O881" s="37">
        <f t="shared" si="254"/>
        <v>0.27702223999999998</v>
      </c>
      <c r="P881" s="36"/>
      <c r="Q881" s="36"/>
      <c r="R881" s="35">
        <f t="shared" si="256"/>
        <v>-0.33662223999999996</v>
      </c>
      <c r="S881" s="35">
        <f t="shared" si="257"/>
        <v>0.33662223999999996</v>
      </c>
      <c r="T881" s="34"/>
      <c r="U881" s="33"/>
      <c r="V881" s="33"/>
      <c r="W881" s="32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</row>
    <row r="882" spans="1:42" ht="46.8">
      <c r="A882" s="44" t="s">
        <v>1072</v>
      </c>
      <c r="B882" s="48" t="s">
        <v>1071</v>
      </c>
      <c r="C882" s="50"/>
      <c r="D882" s="48"/>
      <c r="E882" s="64">
        <f t="shared" si="251"/>
        <v>0.41959400000000002</v>
      </c>
      <c r="F882" s="33"/>
      <c r="G882" s="38"/>
      <c r="H882" s="38"/>
      <c r="I882" s="52">
        <v>0.15159400000000001</v>
      </c>
      <c r="J882" s="39"/>
      <c r="K882" s="67">
        <v>0.26800000000000002</v>
      </c>
      <c r="L882" s="38"/>
      <c r="M882" s="33"/>
      <c r="N882" s="37">
        <f t="shared" si="253"/>
        <v>0.41959400000000002</v>
      </c>
      <c r="O882" s="37">
        <f t="shared" si="254"/>
        <v>0.15159400000000001</v>
      </c>
      <c r="P882" s="36"/>
      <c r="Q882" s="36"/>
      <c r="R882" s="35">
        <f t="shared" si="256"/>
        <v>-0.41959400000000002</v>
      </c>
      <c r="S882" s="35">
        <f t="shared" si="257"/>
        <v>0.41959400000000002</v>
      </c>
      <c r="T882" s="34"/>
      <c r="U882" s="33"/>
      <c r="V882" s="33"/>
      <c r="W882" s="3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</row>
    <row r="883" spans="1:42" ht="46.8">
      <c r="A883" s="44" t="s">
        <v>1070</v>
      </c>
      <c r="B883" s="48" t="s">
        <v>1069</v>
      </c>
      <c r="C883" s="50"/>
      <c r="D883" s="48"/>
      <c r="E883" s="64">
        <f t="shared" si="251"/>
        <v>0.24640000000000001</v>
      </c>
      <c r="F883" s="33"/>
      <c r="G883" s="38"/>
      <c r="H883" s="38"/>
      <c r="I883" s="52">
        <v>6.4999999999999997E-3</v>
      </c>
      <c r="J883" s="39"/>
      <c r="K883" s="67">
        <v>0.2399</v>
      </c>
      <c r="L883" s="38"/>
      <c r="M883" s="33"/>
      <c r="N883" s="37">
        <f t="shared" si="253"/>
        <v>0.24640000000000001</v>
      </c>
      <c r="O883" s="37">
        <f t="shared" si="254"/>
        <v>6.4999999999999997E-3</v>
      </c>
      <c r="P883" s="36"/>
      <c r="Q883" s="36"/>
      <c r="R883" s="35">
        <f t="shared" si="256"/>
        <v>-0.24640000000000001</v>
      </c>
      <c r="S883" s="35">
        <f t="shared" si="257"/>
        <v>0.24640000000000001</v>
      </c>
      <c r="T883" s="34"/>
      <c r="U883" s="33"/>
      <c r="V883" s="33"/>
      <c r="W883" s="32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</row>
    <row r="884" spans="1:42" ht="62.4">
      <c r="A884" s="44" t="s">
        <v>1068</v>
      </c>
      <c r="B884" s="48" t="s">
        <v>1067</v>
      </c>
      <c r="C884" s="50"/>
      <c r="D884" s="48"/>
      <c r="E884" s="64">
        <f t="shared" si="251"/>
        <v>0.16900000000000001</v>
      </c>
      <c r="F884" s="33"/>
      <c r="G884" s="38"/>
      <c r="H884" s="38"/>
      <c r="I884" s="52">
        <v>6.4999999999999997E-3</v>
      </c>
      <c r="J884" s="39"/>
      <c r="K884" s="63">
        <v>0.16250000000000001</v>
      </c>
      <c r="L884" s="38"/>
      <c r="M884" s="33"/>
      <c r="N884" s="37">
        <f t="shared" si="253"/>
        <v>0.16900000000000001</v>
      </c>
      <c r="O884" s="37">
        <f t="shared" si="254"/>
        <v>6.4999999999999997E-3</v>
      </c>
      <c r="P884" s="36"/>
      <c r="Q884" s="36"/>
      <c r="R884" s="35">
        <f t="shared" si="256"/>
        <v>-0.16900000000000001</v>
      </c>
      <c r="S884" s="35">
        <f t="shared" si="257"/>
        <v>0.16900000000000001</v>
      </c>
      <c r="T884" s="34"/>
      <c r="U884" s="33"/>
      <c r="V884" s="33"/>
      <c r="W884" s="32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</row>
    <row r="885" spans="1:42" ht="46.8">
      <c r="A885" s="44" t="s">
        <v>1066</v>
      </c>
      <c r="B885" s="48" t="s">
        <v>1065</v>
      </c>
      <c r="C885" s="50"/>
      <c r="D885" s="48"/>
      <c r="E885" s="64">
        <f t="shared" si="251"/>
        <v>8.4054000000000004E-2</v>
      </c>
      <c r="F885" s="33"/>
      <c r="G885" s="38"/>
      <c r="H885" s="38"/>
      <c r="I885" s="52">
        <v>1.5254E-2</v>
      </c>
      <c r="J885" s="39"/>
      <c r="K885" s="63">
        <v>6.88E-2</v>
      </c>
      <c r="L885" s="38"/>
      <c r="M885" s="33"/>
      <c r="N885" s="37">
        <f t="shared" si="253"/>
        <v>8.4054000000000004E-2</v>
      </c>
      <c r="O885" s="37">
        <f t="shared" si="254"/>
        <v>1.5254E-2</v>
      </c>
      <c r="P885" s="36"/>
      <c r="Q885" s="36"/>
      <c r="R885" s="35">
        <f t="shared" si="256"/>
        <v>-8.4054000000000004E-2</v>
      </c>
      <c r="S885" s="35">
        <f t="shared" si="257"/>
        <v>8.4054000000000004E-2</v>
      </c>
      <c r="T885" s="34"/>
      <c r="U885" s="33"/>
      <c r="V885" s="33"/>
      <c r="W885" s="32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</row>
    <row r="886" spans="1:42" ht="46.8">
      <c r="A886" s="44" t="s">
        <v>1064</v>
      </c>
      <c r="B886" s="48" t="s">
        <v>1063</v>
      </c>
      <c r="C886" s="50"/>
      <c r="D886" s="48"/>
      <c r="E886" s="64">
        <f t="shared" si="251"/>
        <v>0.15245700000000001</v>
      </c>
      <c r="F886" s="33"/>
      <c r="G886" s="38"/>
      <c r="H886" s="38"/>
      <c r="I886" s="52">
        <v>0.134657</v>
      </c>
      <c r="J886" s="39"/>
      <c r="K886" s="63">
        <v>1.78E-2</v>
      </c>
      <c r="L886" s="38"/>
      <c r="M886" s="33"/>
      <c r="N886" s="37">
        <f t="shared" si="253"/>
        <v>0.15245700000000001</v>
      </c>
      <c r="O886" s="37">
        <f t="shared" si="254"/>
        <v>0.134657</v>
      </c>
      <c r="P886" s="36"/>
      <c r="Q886" s="36"/>
      <c r="R886" s="35">
        <f t="shared" si="256"/>
        <v>-0.15245700000000001</v>
      </c>
      <c r="S886" s="35">
        <f t="shared" si="257"/>
        <v>0.15245700000000001</v>
      </c>
      <c r="T886" s="34"/>
      <c r="U886" s="33"/>
      <c r="V886" s="33"/>
      <c r="W886" s="32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</row>
    <row r="887" spans="1:42" ht="62.4">
      <c r="A887" s="44" t="s">
        <v>1062</v>
      </c>
      <c r="B887" s="48" t="s">
        <v>1061</v>
      </c>
      <c r="C887" s="50"/>
      <c r="D887" s="48"/>
      <c r="E887" s="64">
        <f t="shared" si="251"/>
        <v>4.7055E-2</v>
      </c>
      <c r="F887" s="33"/>
      <c r="G887" s="38"/>
      <c r="H887" s="38"/>
      <c r="I887" s="52">
        <v>1.8055000000000002E-2</v>
      </c>
      <c r="J887" s="39"/>
      <c r="K887" s="63">
        <v>2.9000000000000001E-2</v>
      </c>
      <c r="L887" s="38"/>
      <c r="M887" s="33"/>
      <c r="N887" s="37">
        <f t="shared" si="253"/>
        <v>4.7055E-2</v>
      </c>
      <c r="O887" s="37">
        <f t="shared" si="254"/>
        <v>1.8055000000000002E-2</v>
      </c>
      <c r="P887" s="36"/>
      <c r="Q887" s="36"/>
      <c r="R887" s="35">
        <f t="shared" si="256"/>
        <v>-4.7055E-2</v>
      </c>
      <c r="S887" s="35">
        <f t="shared" si="257"/>
        <v>4.7055E-2</v>
      </c>
      <c r="T887" s="34"/>
      <c r="U887" s="33"/>
      <c r="V887" s="33"/>
      <c r="W887" s="32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</row>
    <row r="888" spans="1:42" ht="62.4">
      <c r="A888" s="44" t="s">
        <v>1060</v>
      </c>
      <c r="B888" s="48" t="s">
        <v>1059</v>
      </c>
      <c r="C888" s="50"/>
      <c r="D888" s="48"/>
      <c r="E888" s="64">
        <f t="shared" si="251"/>
        <v>0.19255499999999998</v>
      </c>
      <c r="F888" s="33"/>
      <c r="G888" s="38"/>
      <c r="H888" s="38"/>
      <c r="I888" s="52">
        <v>1.8055000000000002E-2</v>
      </c>
      <c r="J888" s="39"/>
      <c r="K888" s="63">
        <v>0.17449999999999999</v>
      </c>
      <c r="L888" s="38"/>
      <c r="M888" s="33"/>
      <c r="N888" s="37">
        <f t="shared" si="253"/>
        <v>0.19255499999999998</v>
      </c>
      <c r="O888" s="37">
        <f t="shared" si="254"/>
        <v>1.8055000000000002E-2</v>
      </c>
      <c r="P888" s="36"/>
      <c r="Q888" s="36"/>
      <c r="R888" s="35">
        <f t="shared" si="256"/>
        <v>-0.19255499999999998</v>
      </c>
      <c r="S888" s="35">
        <f t="shared" si="257"/>
        <v>0.19255499999999998</v>
      </c>
      <c r="T888" s="34"/>
      <c r="U888" s="33"/>
      <c r="V888" s="33"/>
      <c r="W888" s="32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</row>
    <row r="889" spans="1:42" ht="62.4">
      <c r="A889" s="44" t="s">
        <v>1058</v>
      </c>
      <c r="B889" s="48" t="s">
        <v>1057</v>
      </c>
      <c r="C889" s="50"/>
      <c r="D889" s="48"/>
      <c r="E889" s="64">
        <f t="shared" si="251"/>
        <v>6.4999999999999997E-3</v>
      </c>
      <c r="F889" s="33"/>
      <c r="G889" s="38"/>
      <c r="H889" s="38"/>
      <c r="I889" s="52">
        <v>6.4999999999999997E-3</v>
      </c>
      <c r="J889" s="39"/>
      <c r="K889" s="63"/>
      <c r="L889" s="38"/>
      <c r="M889" s="33"/>
      <c r="N889" s="37">
        <f t="shared" si="253"/>
        <v>6.4999999999999997E-3</v>
      </c>
      <c r="O889" s="37">
        <f t="shared" si="254"/>
        <v>6.4999999999999997E-3</v>
      </c>
      <c r="P889" s="36"/>
      <c r="Q889" s="36"/>
      <c r="R889" s="35">
        <f t="shared" si="256"/>
        <v>-6.4999999999999997E-3</v>
      </c>
      <c r="S889" s="35">
        <f t="shared" si="257"/>
        <v>6.4999999999999997E-3</v>
      </c>
      <c r="T889" s="34"/>
      <c r="U889" s="33"/>
      <c r="V889" s="33"/>
      <c r="W889" s="32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</row>
    <row r="890" spans="1:42" ht="62.4">
      <c r="A890" s="44" t="s">
        <v>1056</v>
      </c>
      <c r="B890" s="48" t="s">
        <v>1055</v>
      </c>
      <c r="C890" s="50"/>
      <c r="D890" s="48"/>
      <c r="E890" s="64">
        <f t="shared" si="251"/>
        <v>0.12380000000000001</v>
      </c>
      <c r="F890" s="33"/>
      <c r="G890" s="38"/>
      <c r="H890" s="38"/>
      <c r="I890" s="52">
        <v>6.4999999999999997E-3</v>
      </c>
      <c r="J890" s="39"/>
      <c r="K890" s="63">
        <v>0.1173</v>
      </c>
      <c r="L890" s="38"/>
      <c r="M890" s="33"/>
      <c r="N890" s="37">
        <f t="shared" si="253"/>
        <v>0.12380000000000001</v>
      </c>
      <c r="O890" s="37">
        <f t="shared" si="254"/>
        <v>6.4999999999999997E-3</v>
      </c>
      <c r="P890" s="36"/>
      <c r="Q890" s="36"/>
      <c r="R890" s="35">
        <f t="shared" si="256"/>
        <v>-0.12380000000000001</v>
      </c>
      <c r="S890" s="35">
        <f t="shared" si="257"/>
        <v>0.12380000000000001</v>
      </c>
      <c r="T890" s="34"/>
      <c r="U890" s="33"/>
      <c r="V890" s="33"/>
      <c r="W890" s="32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</row>
    <row r="891" spans="1:42" ht="46.8">
      <c r="A891" s="44" t="s">
        <v>1054</v>
      </c>
      <c r="B891" s="48" t="s">
        <v>1053</v>
      </c>
      <c r="C891" s="50"/>
      <c r="D891" s="48"/>
      <c r="E891" s="64">
        <f t="shared" ref="E891:E919" si="259">G891+I891+K891+M891</f>
        <v>6.4999999999999997E-3</v>
      </c>
      <c r="F891" s="33"/>
      <c r="G891" s="38"/>
      <c r="H891" s="38"/>
      <c r="I891" s="52">
        <v>6.4999999999999997E-3</v>
      </c>
      <c r="J891" s="39"/>
      <c r="K891" s="63"/>
      <c r="L891" s="38"/>
      <c r="M891" s="33"/>
      <c r="N891" s="37">
        <f t="shared" si="253"/>
        <v>6.4999999999999997E-3</v>
      </c>
      <c r="O891" s="37">
        <f t="shared" si="254"/>
        <v>6.4999999999999997E-3</v>
      </c>
      <c r="P891" s="36"/>
      <c r="Q891" s="36"/>
      <c r="R891" s="35">
        <f t="shared" si="256"/>
        <v>-6.4999999999999997E-3</v>
      </c>
      <c r="S891" s="35">
        <f t="shared" si="257"/>
        <v>6.4999999999999997E-3</v>
      </c>
      <c r="T891" s="34"/>
      <c r="U891" s="33"/>
      <c r="V891" s="33"/>
      <c r="W891" s="32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</row>
    <row r="892" spans="1:42" ht="31.2">
      <c r="A892" s="44" t="s">
        <v>1052</v>
      </c>
      <c r="B892" s="48" t="s">
        <v>1051</v>
      </c>
      <c r="C892" s="50"/>
      <c r="D892" s="48"/>
      <c r="E892" s="64">
        <f t="shared" si="259"/>
        <v>3.0499999999999999E-2</v>
      </c>
      <c r="F892" s="33"/>
      <c r="G892" s="38"/>
      <c r="H892" s="38"/>
      <c r="I892" s="52">
        <v>6.4999999999999997E-3</v>
      </c>
      <c r="J892" s="39"/>
      <c r="K892" s="63">
        <v>2.4E-2</v>
      </c>
      <c r="L892" s="38"/>
      <c r="M892" s="33"/>
      <c r="N892" s="37">
        <f t="shared" si="253"/>
        <v>3.0499999999999999E-2</v>
      </c>
      <c r="O892" s="37">
        <f t="shared" si="254"/>
        <v>6.4999999999999997E-3</v>
      </c>
      <c r="P892" s="36"/>
      <c r="Q892" s="36"/>
      <c r="R892" s="35">
        <f t="shared" si="256"/>
        <v>-3.0499999999999999E-2</v>
      </c>
      <c r="S892" s="35">
        <f t="shared" si="257"/>
        <v>3.0499999999999999E-2</v>
      </c>
      <c r="T892" s="34"/>
      <c r="U892" s="33"/>
      <c r="V892" s="33"/>
      <c r="W892" s="3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</row>
    <row r="893" spans="1:42" ht="46.8">
      <c r="A893" s="44" t="s">
        <v>1050</v>
      </c>
      <c r="B893" s="48" t="s">
        <v>1049</v>
      </c>
      <c r="C893" s="50"/>
      <c r="D893" s="48"/>
      <c r="E893" s="64">
        <f t="shared" si="259"/>
        <v>6.4999999999999997E-3</v>
      </c>
      <c r="F893" s="33"/>
      <c r="G893" s="38"/>
      <c r="H893" s="38"/>
      <c r="I893" s="52">
        <v>6.4999999999999997E-3</v>
      </c>
      <c r="J893" s="39"/>
      <c r="K893" s="63"/>
      <c r="L893" s="38"/>
      <c r="M893" s="33"/>
      <c r="N893" s="37">
        <f t="shared" si="253"/>
        <v>6.4999999999999997E-3</v>
      </c>
      <c r="O893" s="37">
        <f t="shared" si="254"/>
        <v>6.4999999999999997E-3</v>
      </c>
      <c r="P893" s="36"/>
      <c r="Q893" s="36"/>
      <c r="R893" s="35">
        <f t="shared" si="256"/>
        <v>-6.4999999999999997E-3</v>
      </c>
      <c r="S893" s="35">
        <f t="shared" si="257"/>
        <v>6.4999999999999997E-3</v>
      </c>
      <c r="T893" s="34"/>
      <c r="U893" s="33"/>
      <c r="V893" s="33"/>
      <c r="W893" s="32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</row>
    <row r="894" spans="1:42" ht="31.2">
      <c r="A894" s="44" t="s">
        <v>1048</v>
      </c>
      <c r="B894" s="48" t="s">
        <v>1047</v>
      </c>
      <c r="C894" s="50"/>
      <c r="D894" s="48"/>
      <c r="E894" s="64">
        <f t="shared" si="259"/>
        <v>1.4999999999999999E-2</v>
      </c>
      <c r="F894" s="33"/>
      <c r="G894" s="38"/>
      <c r="H894" s="38"/>
      <c r="I894" s="52">
        <v>1.4999999999999999E-2</v>
      </c>
      <c r="J894" s="39"/>
      <c r="K894" s="63"/>
      <c r="L894" s="38"/>
      <c r="M894" s="33"/>
      <c r="N894" s="37">
        <f t="shared" si="253"/>
        <v>1.4999999999999999E-2</v>
      </c>
      <c r="O894" s="37">
        <f t="shared" si="254"/>
        <v>1.4999999999999999E-2</v>
      </c>
      <c r="P894" s="36"/>
      <c r="Q894" s="36"/>
      <c r="R894" s="35">
        <f t="shared" si="256"/>
        <v>-1.4999999999999999E-2</v>
      </c>
      <c r="S894" s="35">
        <f t="shared" si="257"/>
        <v>1.4999999999999999E-2</v>
      </c>
      <c r="T894" s="34"/>
      <c r="U894" s="33"/>
      <c r="V894" s="33"/>
      <c r="W894" s="32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</row>
    <row r="895" spans="1:42" ht="46.8">
      <c r="A895" s="44" t="s">
        <v>1046</v>
      </c>
      <c r="B895" s="48" t="s">
        <v>1045</v>
      </c>
      <c r="C895" s="50"/>
      <c r="D895" s="48"/>
      <c r="E895" s="64">
        <f t="shared" si="259"/>
        <v>6.4999999999999997E-3</v>
      </c>
      <c r="F895" s="33"/>
      <c r="G895" s="38"/>
      <c r="H895" s="38"/>
      <c r="I895" s="52">
        <v>6.4999999999999997E-3</v>
      </c>
      <c r="J895" s="39"/>
      <c r="K895" s="63"/>
      <c r="L895" s="38"/>
      <c r="M895" s="33"/>
      <c r="N895" s="37">
        <f t="shared" si="253"/>
        <v>6.4999999999999997E-3</v>
      </c>
      <c r="O895" s="37">
        <f t="shared" si="254"/>
        <v>6.4999999999999997E-3</v>
      </c>
      <c r="P895" s="36"/>
      <c r="Q895" s="36"/>
      <c r="R895" s="35">
        <f t="shared" si="256"/>
        <v>-6.4999999999999997E-3</v>
      </c>
      <c r="S895" s="35">
        <f t="shared" si="257"/>
        <v>6.4999999999999997E-3</v>
      </c>
      <c r="T895" s="34"/>
      <c r="U895" s="33"/>
      <c r="V895" s="33"/>
      <c r="W895" s="32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</row>
    <row r="896" spans="1:42" ht="46.8">
      <c r="A896" s="44" t="s">
        <v>1044</v>
      </c>
      <c r="B896" s="48" t="s">
        <v>1043</v>
      </c>
      <c r="C896" s="50"/>
      <c r="D896" s="48"/>
      <c r="E896" s="64">
        <f t="shared" si="259"/>
        <v>0.25290076</v>
      </c>
      <c r="F896" s="33"/>
      <c r="G896" s="38"/>
      <c r="H896" s="38"/>
      <c r="I896" s="52">
        <v>0.25290076</v>
      </c>
      <c r="J896" s="39"/>
      <c r="K896" s="63"/>
      <c r="L896" s="38"/>
      <c r="M896" s="33"/>
      <c r="N896" s="37">
        <f t="shared" si="253"/>
        <v>0.25290076</v>
      </c>
      <c r="O896" s="37">
        <f t="shared" si="254"/>
        <v>0.25290076</v>
      </c>
      <c r="P896" s="36"/>
      <c r="Q896" s="36"/>
      <c r="R896" s="35">
        <f t="shared" si="256"/>
        <v>-0.25290076</v>
      </c>
      <c r="S896" s="35">
        <f t="shared" si="257"/>
        <v>0.25290076</v>
      </c>
      <c r="T896" s="34"/>
      <c r="U896" s="33"/>
      <c r="V896" s="33"/>
      <c r="W896" s="32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</row>
    <row r="897" spans="1:42" ht="31.2">
      <c r="A897" s="44" t="s">
        <v>1042</v>
      </c>
      <c r="B897" s="48" t="s">
        <v>1041</v>
      </c>
      <c r="C897" s="50"/>
      <c r="D897" s="48"/>
      <c r="E897" s="66">
        <f t="shared" si="259"/>
        <v>8.3360000000000004E-2</v>
      </c>
      <c r="F897" s="33"/>
      <c r="G897" s="38"/>
      <c r="H897" s="38"/>
      <c r="I897" s="52">
        <v>6.7360000000000003E-2</v>
      </c>
      <c r="J897" s="39"/>
      <c r="K897" s="63">
        <v>1.6E-2</v>
      </c>
      <c r="L897" s="38"/>
      <c r="M897" s="33"/>
      <c r="N897" s="37">
        <f t="shared" si="253"/>
        <v>8.3360000000000004E-2</v>
      </c>
      <c r="O897" s="37">
        <f t="shared" si="254"/>
        <v>6.7360000000000003E-2</v>
      </c>
      <c r="P897" s="36"/>
      <c r="Q897" s="36"/>
      <c r="R897" s="35">
        <f t="shared" si="256"/>
        <v>-8.3360000000000004E-2</v>
      </c>
      <c r="S897" s="35">
        <f t="shared" si="257"/>
        <v>8.3360000000000004E-2</v>
      </c>
      <c r="T897" s="34"/>
      <c r="U897" s="33"/>
      <c r="V897" s="33"/>
      <c r="W897" s="32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</row>
    <row r="898" spans="1:42" ht="31.2">
      <c r="A898" s="44" t="s">
        <v>1040</v>
      </c>
      <c r="B898" s="48" t="s">
        <v>1039</v>
      </c>
      <c r="C898" s="50"/>
      <c r="D898" s="48"/>
      <c r="E898" s="64">
        <f t="shared" si="259"/>
        <v>5.8830100000000001E-3</v>
      </c>
      <c r="F898" s="33"/>
      <c r="G898" s="38"/>
      <c r="H898" s="38"/>
      <c r="I898" s="52">
        <v>5.8830100000000001E-3</v>
      </c>
      <c r="J898" s="39"/>
      <c r="K898" s="63"/>
      <c r="L898" s="38"/>
      <c r="M898" s="33"/>
      <c r="N898" s="37">
        <f t="shared" si="253"/>
        <v>5.8830100000000001E-3</v>
      </c>
      <c r="O898" s="37">
        <f t="shared" si="254"/>
        <v>5.8830100000000001E-3</v>
      </c>
      <c r="P898" s="36"/>
      <c r="Q898" s="36"/>
      <c r="R898" s="35">
        <f t="shared" si="256"/>
        <v>-5.8830100000000001E-3</v>
      </c>
      <c r="S898" s="35">
        <f t="shared" si="257"/>
        <v>5.8830100000000001E-3</v>
      </c>
      <c r="T898" s="34"/>
      <c r="U898" s="33"/>
      <c r="V898" s="33"/>
      <c r="W898" s="32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</row>
    <row r="899" spans="1:42" ht="46.8">
      <c r="A899" s="44" t="s">
        <v>1038</v>
      </c>
      <c r="B899" s="48" t="s">
        <v>1037</v>
      </c>
      <c r="C899" s="50"/>
      <c r="D899" s="48"/>
      <c r="E899" s="64">
        <f t="shared" si="259"/>
        <v>6.4999999999999997E-3</v>
      </c>
      <c r="F899" s="33"/>
      <c r="G899" s="38"/>
      <c r="H899" s="38"/>
      <c r="I899" s="52">
        <v>6.4999999999999997E-3</v>
      </c>
      <c r="J899" s="39"/>
      <c r="K899" s="63"/>
      <c r="L899" s="38"/>
      <c r="M899" s="33"/>
      <c r="N899" s="37">
        <f t="shared" si="253"/>
        <v>6.4999999999999997E-3</v>
      </c>
      <c r="O899" s="37">
        <f t="shared" si="254"/>
        <v>6.4999999999999997E-3</v>
      </c>
      <c r="P899" s="36"/>
      <c r="Q899" s="36"/>
      <c r="R899" s="35">
        <f t="shared" si="256"/>
        <v>-6.4999999999999997E-3</v>
      </c>
      <c r="S899" s="35">
        <f t="shared" si="257"/>
        <v>6.4999999999999997E-3</v>
      </c>
      <c r="T899" s="34"/>
      <c r="U899" s="33"/>
      <c r="V899" s="33"/>
      <c r="W899" s="32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</row>
    <row r="900" spans="1:42" ht="46.8">
      <c r="A900" s="44" t="s">
        <v>1036</v>
      </c>
      <c r="B900" s="48" t="s">
        <v>1035</v>
      </c>
      <c r="C900" s="50"/>
      <c r="D900" s="48"/>
      <c r="E900" s="64">
        <f t="shared" si="259"/>
        <v>0.84329999999999994</v>
      </c>
      <c r="F900" s="33"/>
      <c r="G900" s="38"/>
      <c r="H900" s="38"/>
      <c r="I900" s="52">
        <v>6.4999999999999997E-3</v>
      </c>
      <c r="J900" s="39"/>
      <c r="K900" s="63">
        <v>0.83679999999999999</v>
      </c>
      <c r="L900" s="38"/>
      <c r="M900" s="33"/>
      <c r="N900" s="37">
        <f t="shared" si="253"/>
        <v>0.84329999999999994</v>
      </c>
      <c r="O900" s="37">
        <f t="shared" si="254"/>
        <v>6.4999999999999997E-3</v>
      </c>
      <c r="P900" s="36"/>
      <c r="Q900" s="36"/>
      <c r="R900" s="35">
        <f t="shared" si="256"/>
        <v>-0.84329999999999994</v>
      </c>
      <c r="S900" s="35">
        <f t="shared" si="257"/>
        <v>0.84329999999999994</v>
      </c>
      <c r="T900" s="34"/>
      <c r="U900" s="33"/>
      <c r="V900" s="33"/>
      <c r="W900" s="32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</row>
    <row r="901" spans="1:42" ht="46.8">
      <c r="A901" s="44" t="s">
        <v>1034</v>
      </c>
      <c r="B901" s="48" t="s">
        <v>1033</v>
      </c>
      <c r="C901" s="50"/>
      <c r="D901" s="48"/>
      <c r="E901" s="64">
        <f t="shared" si="259"/>
        <v>2.0500000000000001E-2</v>
      </c>
      <c r="F901" s="33"/>
      <c r="G901" s="38"/>
      <c r="H901" s="38"/>
      <c r="I901" s="52">
        <v>6.4999999999999997E-3</v>
      </c>
      <c r="J901" s="39"/>
      <c r="K901" s="63">
        <v>1.4E-2</v>
      </c>
      <c r="L901" s="38"/>
      <c r="M901" s="33"/>
      <c r="N901" s="37">
        <f t="shared" si="253"/>
        <v>2.0500000000000001E-2</v>
      </c>
      <c r="O901" s="37">
        <f t="shared" si="254"/>
        <v>6.4999999999999997E-3</v>
      </c>
      <c r="P901" s="36"/>
      <c r="Q901" s="36"/>
      <c r="R901" s="35">
        <f t="shared" si="256"/>
        <v>-2.0500000000000001E-2</v>
      </c>
      <c r="S901" s="35">
        <f t="shared" si="257"/>
        <v>2.0500000000000001E-2</v>
      </c>
      <c r="T901" s="34"/>
      <c r="U901" s="33"/>
      <c r="V901" s="33"/>
      <c r="W901" s="32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</row>
    <row r="902" spans="1:42">
      <c r="A902" s="44" t="s">
        <v>1032</v>
      </c>
      <c r="B902" s="47" t="s">
        <v>1031</v>
      </c>
      <c r="C902" s="53"/>
      <c r="D902" s="65"/>
      <c r="E902" s="64">
        <f t="shared" si="259"/>
        <v>9.7000000000000003E-3</v>
      </c>
      <c r="F902" s="33"/>
      <c r="G902" s="38"/>
      <c r="H902" s="38"/>
      <c r="I902" s="52"/>
      <c r="J902" s="39"/>
      <c r="K902" s="63">
        <v>9.7000000000000003E-3</v>
      </c>
      <c r="L902" s="38"/>
      <c r="M902" s="33"/>
      <c r="N902" s="37"/>
      <c r="O902" s="37"/>
      <c r="P902" s="36"/>
      <c r="Q902" s="36"/>
      <c r="R902" s="35">
        <f t="shared" si="256"/>
        <v>-9.7000000000000003E-3</v>
      </c>
      <c r="S902" s="35">
        <f t="shared" si="257"/>
        <v>9.7000000000000003E-3</v>
      </c>
      <c r="T902" s="34"/>
      <c r="U902" s="33"/>
      <c r="V902" s="33"/>
      <c r="W902" s="3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</row>
    <row r="903" spans="1:42" ht="46.8">
      <c r="A903" s="44" t="s">
        <v>1030</v>
      </c>
      <c r="B903" s="47" t="s">
        <v>1029</v>
      </c>
      <c r="C903" s="53"/>
      <c r="D903" s="65"/>
      <c r="E903" s="64">
        <f t="shared" si="259"/>
        <v>6.4999999999999997E-3</v>
      </c>
      <c r="F903" s="33"/>
      <c r="G903" s="38"/>
      <c r="H903" s="38"/>
      <c r="I903" s="52"/>
      <c r="J903" s="39"/>
      <c r="K903" s="63">
        <v>6.4999999999999997E-3</v>
      </c>
      <c r="L903" s="38"/>
      <c r="M903" s="33"/>
      <c r="N903" s="37"/>
      <c r="O903" s="37"/>
      <c r="P903" s="36"/>
      <c r="Q903" s="36"/>
      <c r="R903" s="35">
        <f t="shared" si="256"/>
        <v>-6.4999999999999997E-3</v>
      </c>
      <c r="S903" s="35">
        <f t="shared" si="257"/>
        <v>6.4999999999999997E-3</v>
      </c>
      <c r="T903" s="34"/>
      <c r="U903" s="33"/>
      <c r="V903" s="33"/>
      <c r="W903" s="32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</row>
    <row r="904" spans="1:42" ht="31.2">
      <c r="A904" s="44" t="s">
        <v>1028</v>
      </c>
      <c r="B904" s="47" t="s">
        <v>1027</v>
      </c>
      <c r="C904" s="53"/>
      <c r="D904" s="65"/>
      <c r="E904" s="64">
        <f t="shared" si="259"/>
        <v>6.4999999999999997E-3</v>
      </c>
      <c r="F904" s="33"/>
      <c r="G904" s="38"/>
      <c r="H904" s="38"/>
      <c r="I904" s="52"/>
      <c r="J904" s="39"/>
      <c r="K904" s="63">
        <v>6.4999999999999997E-3</v>
      </c>
      <c r="L904" s="38"/>
      <c r="M904" s="33"/>
      <c r="N904" s="37"/>
      <c r="O904" s="37"/>
      <c r="P904" s="36"/>
      <c r="Q904" s="36"/>
      <c r="R904" s="35">
        <f t="shared" si="256"/>
        <v>-6.4999999999999997E-3</v>
      </c>
      <c r="S904" s="35">
        <f t="shared" si="257"/>
        <v>6.4999999999999997E-3</v>
      </c>
      <c r="T904" s="34"/>
      <c r="U904" s="33"/>
      <c r="V904" s="33"/>
      <c r="W904" s="32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</row>
    <row r="905" spans="1:42" ht="46.8">
      <c r="A905" s="44" t="s">
        <v>1026</v>
      </c>
      <c r="B905" s="47" t="s">
        <v>1025</v>
      </c>
      <c r="C905" s="53"/>
      <c r="D905" s="65"/>
      <c r="E905" s="64">
        <f t="shared" si="259"/>
        <v>6.3E-3</v>
      </c>
      <c r="F905" s="33"/>
      <c r="G905" s="38"/>
      <c r="H905" s="38"/>
      <c r="I905" s="52"/>
      <c r="J905" s="39"/>
      <c r="K905" s="63">
        <v>6.3E-3</v>
      </c>
      <c r="L905" s="38"/>
      <c r="M905" s="33"/>
      <c r="N905" s="37"/>
      <c r="O905" s="37"/>
      <c r="P905" s="36"/>
      <c r="Q905" s="36"/>
      <c r="R905" s="35">
        <f t="shared" si="256"/>
        <v>-6.3E-3</v>
      </c>
      <c r="S905" s="35">
        <f t="shared" si="257"/>
        <v>6.3E-3</v>
      </c>
      <c r="T905" s="34"/>
      <c r="U905" s="33"/>
      <c r="V905" s="33"/>
      <c r="W905" s="32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</row>
    <row r="906" spans="1:42" ht="46.8">
      <c r="A906" s="44" t="s">
        <v>1024</v>
      </c>
      <c r="B906" s="47" t="s">
        <v>1023</v>
      </c>
      <c r="C906" s="53"/>
      <c r="D906" s="65"/>
      <c r="E906" s="64">
        <f t="shared" si="259"/>
        <v>0.158</v>
      </c>
      <c r="F906" s="33"/>
      <c r="G906" s="38"/>
      <c r="H906" s="38"/>
      <c r="I906" s="52"/>
      <c r="J906" s="39"/>
      <c r="K906" s="63">
        <v>0.158</v>
      </c>
      <c r="L906" s="38"/>
      <c r="M906" s="33"/>
      <c r="N906" s="37"/>
      <c r="O906" s="37"/>
      <c r="P906" s="36"/>
      <c r="Q906" s="36"/>
      <c r="R906" s="35">
        <f t="shared" si="256"/>
        <v>-0.158</v>
      </c>
      <c r="S906" s="35">
        <f t="shared" si="257"/>
        <v>0.158</v>
      </c>
      <c r="T906" s="34"/>
      <c r="U906" s="33"/>
      <c r="V906" s="33"/>
      <c r="W906" s="32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</row>
    <row r="907" spans="1:42" ht="31.2">
      <c r="A907" s="44" t="s">
        <v>1022</v>
      </c>
      <c r="B907" s="47" t="s">
        <v>1021</v>
      </c>
      <c r="C907" s="53"/>
      <c r="D907" s="65"/>
      <c r="E907" s="64">
        <f t="shared" si="259"/>
        <v>6.4999999999999997E-3</v>
      </c>
      <c r="F907" s="33"/>
      <c r="G907" s="38"/>
      <c r="H907" s="38"/>
      <c r="I907" s="52"/>
      <c r="J907" s="39"/>
      <c r="K907" s="63">
        <v>6.4999999999999997E-3</v>
      </c>
      <c r="L907" s="38"/>
      <c r="M907" s="33"/>
      <c r="N907" s="37"/>
      <c r="O907" s="37"/>
      <c r="P907" s="36"/>
      <c r="Q907" s="36"/>
      <c r="R907" s="35">
        <f t="shared" si="256"/>
        <v>-6.4999999999999997E-3</v>
      </c>
      <c r="S907" s="35">
        <f t="shared" si="257"/>
        <v>6.4999999999999997E-3</v>
      </c>
      <c r="T907" s="34"/>
      <c r="U907" s="33"/>
      <c r="V907" s="33"/>
      <c r="W907" s="32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</row>
    <row r="908" spans="1:42" ht="31.2">
      <c r="A908" s="44" t="s">
        <v>1020</v>
      </c>
      <c r="B908" s="47" t="s">
        <v>1019</v>
      </c>
      <c r="C908" s="53"/>
      <c r="D908" s="65"/>
      <c r="E908" s="64">
        <f t="shared" si="259"/>
        <v>7.4999999999999997E-3</v>
      </c>
      <c r="F908" s="33"/>
      <c r="G908" s="38"/>
      <c r="H908" s="38"/>
      <c r="I908" s="52"/>
      <c r="J908" s="39"/>
      <c r="K908" s="63">
        <v>7.4999999999999997E-3</v>
      </c>
      <c r="L908" s="38"/>
      <c r="M908" s="33"/>
      <c r="N908" s="37"/>
      <c r="O908" s="37"/>
      <c r="P908" s="36"/>
      <c r="Q908" s="36"/>
      <c r="R908" s="35">
        <f t="shared" si="256"/>
        <v>-7.4999999999999997E-3</v>
      </c>
      <c r="S908" s="35">
        <f t="shared" si="257"/>
        <v>7.4999999999999997E-3</v>
      </c>
      <c r="T908" s="34"/>
      <c r="U908" s="33"/>
      <c r="V908" s="33"/>
      <c r="W908" s="32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</row>
    <row r="909" spans="1:42" ht="46.8">
      <c r="A909" s="44" t="s">
        <v>1018</v>
      </c>
      <c r="B909" s="47" t="s">
        <v>1017</v>
      </c>
      <c r="C909" s="53"/>
      <c r="D909" s="65"/>
      <c r="E909" s="64">
        <f t="shared" si="259"/>
        <v>1.9E-2</v>
      </c>
      <c r="F909" s="33"/>
      <c r="G909" s="38"/>
      <c r="H909" s="38"/>
      <c r="I909" s="52"/>
      <c r="J909" s="39"/>
      <c r="K909" s="63">
        <v>1.9E-2</v>
      </c>
      <c r="L909" s="38"/>
      <c r="M909" s="33"/>
      <c r="N909" s="37"/>
      <c r="O909" s="37"/>
      <c r="P909" s="36"/>
      <c r="Q909" s="36"/>
      <c r="R909" s="35">
        <f t="shared" si="256"/>
        <v>-1.9E-2</v>
      </c>
      <c r="S909" s="35">
        <f t="shared" si="257"/>
        <v>1.9E-2</v>
      </c>
      <c r="T909" s="34"/>
      <c r="U909" s="33"/>
      <c r="V909" s="33"/>
      <c r="W909" s="32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</row>
    <row r="910" spans="1:42" ht="46.8">
      <c r="A910" s="44" t="s">
        <v>1016</v>
      </c>
      <c r="B910" s="47" t="s">
        <v>1015</v>
      </c>
      <c r="C910" s="53"/>
      <c r="D910" s="65"/>
      <c r="E910" s="64">
        <f t="shared" si="259"/>
        <v>0.16189999999999999</v>
      </c>
      <c r="F910" s="33"/>
      <c r="G910" s="38"/>
      <c r="H910" s="38"/>
      <c r="I910" s="52"/>
      <c r="J910" s="39"/>
      <c r="K910" s="63">
        <v>0.16189999999999999</v>
      </c>
      <c r="L910" s="38"/>
      <c r="M910" s="33"/>
      <c r="N910" s="37"/>
      <c r="O910" s="37"/>
      <c r="P910" s="36"/>
      <c r="Q910" s="36"/>
      <c r="R910" s="35">
        <f t="shared" si="256"/>
        <v>-0.16189999999999999</v>
      </c>
      <c r="S910" s="35">
        <f t="shared" si="257"/>
        <v>0.16189999999999999</v>
      </c>
      <c r="T910" s="34"/>
      <c r="U910" s="33"/>
      <c r="V910" s="33"/>
      <c r="W910" s="32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</row>
    <row r="911" spans="1:42" ht="31.2">
      <c r="A911" s="44" t="s">
        <v>1014</v>
      </c>
      <c r="B911" s="47" t="s">
        <v>1013</v>
      </c>
      <c r="C911" s="53"/>
      <c r="D911" s="65"/>
      <c r="E911" s="64">
        <f t="shared" si="259"/>
        <v>6.4999999999999997E-3</v>
      </c>
      <c r="F911" s="33"/>
      <c r="G911" s="38"/>
      <c r="H911" s="38"/>
      <c r="I911" s="52"/>
      <c r="J911" s="39"/>
      <c r="K911" s="63">
        <v>6.4999999999999997E-3</v>
      </c>
      <c r="L911" s="38"/>
      <c r="M911" s="33"/>
      <c r="N911" s="37"/>
      <c r="O911" s="37"/>
      <c r="P911" s="36"/>
      <c r="Q911" s="36"/>
      <c r="R911" s="35">
        <f t="shared" si="256"/>
        <v>-6.4999999999999997E-3</v>
      </c>
      <c r="S911" s="35">
        <f t="shared" si="257"/>
        <v>6.4999999999999997E-3</v>
      </c>
      <c r="T911" s="34"/>
      <c r="U911" s="33"/>
      <c r="V911" s="33"/>
      <c r="W911" s="32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</row>
    <row r="912" spans="1:42" ht="31.2">
      <c r="A912" s="44" t="s">
        <v>1012</v>
      </c>
      <c r="B912" s="47" t="s">
        <v>1011</v>
      </c>
      <c r="C912" s="53"/>
      <c r="D912" s="65"/>
      <c r="E912" s="64">
        <f t="shared" si="259"/>
        <v>2.4E-2</v>
      </c>
      <c r="F912" s="33"/>
      <c r="G912" s="38"/>
      <c r="H912" s="38"/>
      <c r="I912" s="52"/>
      <c r="J912" s="39"/>
      <c r="K912" s="63">
        <v>2.4E-2</v>
      </c>
      <c r="L912" s="38"/>
      <c r="M912" s="33"/>
      <c r="N912" s="37"/>
      <c r="O912" s="37"/>
      <c r="P912" s="36"/>
      <c r="Q912" s="36"/>
      <c r="R912" s="35">
        <f t="shared" si="256"/>
        <v>-2.4E-2</v>
      </c>
      <c r="S912" s="35">
        <f t="shared" si="257"/>
        <v>2.4E-2</v>
      </c>
      <c r="T912" s="34"/>
      <c r="U912" s="33"/>
      <c r="V912" s="33"/>
      <c r="W912" s="3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</row>
    <row r="913" spans="1:42">
      <c r="A913" s="44" t="s">
        <v>1010</v>
      </c>
      <c r="B913" s="47" t="s">
        <v>1009</v>
      </c>
      <c r="C913" s="53"/>
      <c r="D913" s="65"/>
      <c r="E913" s="64">
        <f t="shared" si="259"/>
        <v>0.14000000000000001</v>
      </c>
      <c r="F913" s="33"/>
      <c r="G913" s="38"/>
      <c r="H913" s="38"/>
      <c r="I913" s="52"/>
      <c r="J913" s="39"/>
      <c r="K913" s="63">
        <v>0.14000000000000001</v>
      </c>
      <c r="L913" s="38"/>
      <c r="M913" s="33"/>
      <c r="N913" s="37"/>
      <c r="O913" s="37"/>
      <c r="P913" s="36"/>
      <c r="Q913" s="36"/>
      <c r="R913" s="35">
        <f t="shared" si="256"/>
        <v>-0.14000000000000001</v>
      </c>
      <c r="S913" s="35">
        <f t="shared" si="257"/>
        <v>0.14000000000000001</v>
      </c>
      <c r="T913" s="34"/>
      <c r="U913" s="33"/>
      <c r="V913" s="33"/>
      <c r="W913" s="32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</row>
    <row r="914" spans="1:42" ht="31.2">
      <c r="A914" s="44" t="s">
        <v>1008</v>
      </c>
      <c r="B914" s="47" t="s">
        <v>1007</v>
      </c>
      <c r="C914" s="53"/>
      <c r="D914" s="65"/>
      <c r="E914" s="64">
        <f t="shared" si="259"/>
        <v>1.18E-2</v>
      </c>
      <c r="F914" s="33"/>
      <c r="G914" s="38"/>
      <c r="H914" s="38"/>
      <c r="I914" s="52"/>
      <c r="J914" s="39"/>
      <c r="K914" s="63">
        <v>1.18E-2</v>
      </c>
      <c r="L914" s="38"/>
      <c r="M914" s="33"/>
      <c r="N914" s="37"/>
      <c r="O914" s="37"/>
      <c r="P914" s="36"/>
      <c r="Q914" s="36"/>
      <c r="R914" s="35">
        <f t="shared" si="256"/>
        <v>-1.18E-2</v>
      </c>
      <c r="S914" s="35">
        <f t="shared" si="257"/>
        <v>1.18E-2</v>
      </c>
      <c r="T914" s="34"/>
      <c r="U914" s="33"/>
      <c r="V914" s="33"/>
      <c r="W914" s="32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</row>
    <row r="915" spans="1:42" ht="31.2">
      <c r="A915" s="44" t="s">
        <v>1006</v>
      </c>
      <c r="B915" s="47" t="s">
        <v>1005</v>
      </c>
      <c r="C915" s="53"/>
      <c r="D915" s="65"/>
      <c r="E915" s="64">
        <f t="shared" si="259"/>
        <v>6.4999999999999997E-3</v>
      </c>
      <c r="F915" s="33"/>
      <c r="G915" s="38"/>
      <c r="H915" s="38"/>
      <c r="I915" s="52"/>
      <c r="J915" s="39"/>
      <c r="K915" s="63">
        <v>6.4999999999999997E-3</v>
      </c>
      <c r="L915" s="38"/>
      <c r="M915" s="33"/>
      <c r="N915" s="37"/>
      <c r="O915" s="37"/>
      <c r="P915" s="36"/>
      <c r="Q915" s="36"/>
      <c r="R915" s="35">
        <f t="shared" si="256"/>
        <v>-6.4999999999999997E-3</v>
      </c>
      <c r="S915" s="35">
        <f t="shared" si="257"/>
        <v>6.4999999999999997E-3</v>
      </c>
      <c r="T915" s="34"/>
      <c r="U915" s="33"/>
      <c r="V915" s="33"/>
      <c r="W915" s="32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</row>
    <row r="916" spans="1:42" ht="31.2">
      <c r="A916" s="44" t="s">
        <v>1004</v>
      </c>
      <c r="B916" s="47" t="s">
        <v>1003</v>
      </c>
      <c r="C916" s="53"/>
      <c r="D916" s="65"/>
      <c r="E916" s="64">
        <f t="shared" si="259"/>
        <v>8.0000000000000002E-3</v>
      </c>
      <c r="F916" s="33"/>
      <c r="G916" s="38"/>
      <c r="H916" s="38"/>
      <c r="I916" s="52"/>
      <c r="J916" s="39"/>
      <c r="K916" s="63">
        <v>8.0000000000000002E-3</v>
      </c>
      <c r="L916" s="38"/>
      <c r="M916" s="33"/>
      <c r="N916" s="37"/>
      <c r="O916" s="37"/>
      <c r="P916" s="36"/>
      <c r="Q916" s="36"/>
      <c r="R916" s="35">
        <f t="shared" si="256"/>
        <v>-8.0000000000000002E-3</v>
      </c>
      <c r="S916" s="35">
        <f t="shared" si="257"/>
        <v>8.0000000000000002E-3</v>
      </c>
      <c r="T916" s="34"/>
      <c r="U916" s="33"/>
      <c r="V916" s="33"/>
      <c r="W916" s="32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</row>
    <row r="917" spans="1:42">
      <c r="A917" s="44" t="s">
        <v>1002</v>
      </c>
      <c r="B917" s="47" t="s">
        <v>1001</v>
      </c>
      <c r="C917" s="53"/>
      <c r="D917" s="65"/>
      <c r="E917" s="64">
        <f t="shared" si="259"/>
        <v>0.18459999999999999</v>
      </c>
      <c r="F917" s="33"/>
      <c r="G917" s="38"/>
      <c r="H917" s="38"/>
      <c r="I917" s="52"/>
      <c r="J917" s="39"/>
      <c r="K917" s="63">
        <v>0.18459999999999999</v>
      </c>
      <c r="L917" s="38"/>
      <c r="M917" s="33"/>
      <c r="N917" s="37"/>
      <c r="O917" s="37"/>
      <c r="P917" s="36"/>
      <c r="Q917" s="36"/>
      <c r="R917" s="35">
        <f t="shared" si="256"/>
        <v>-0.18459999999999999</v>
      </c>
      <c r="S917" s="35">
        <f t="shared" si="257"/>
        <v>0.18459999999999999</v>
      </c>
      <c r="T917" s="34"/>
      <c r="U917" s="33"/>
      <c r="V917" s="33"/>
      <c r="W917" s="32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</row>
    <row r="918" spans="1:42" ht="31.2">
      <c r="A918" s="44" t="s">
        <v>1000</v>
      </c>
      <c r="B918" s="47" t="s">
        <v>999</v>
      </c>
      <c r="C918" s="53"/>
      <c r="D918" s="65"/>
      <c r="E918" s="64">
        <f t="shared" si="259"/>
        <v>9.9000000000000008E-3</v>
      </c>
      <c r="F918" s="33"/>
      <c r="G918" s="38"/>
      <c r="H918" s="38"/>
      <c r="I918" s="52"/>
      <c r="J918" s="39"/>
      <c r="K918" s="63">
        <v>9.9000000000000008E-3</v>
      </c>
      <c r="L918" s="38"/>
      <c r="M918" s="33"/>
      <c r="N918" s="37"/>
      <c r="O918" s="37"/>
      <c r="P918" s="36"/>
      <c r="Q918" s="36"/>
      <c r="R918" s="35">
        <f t="shared" si="256"/>
        <v>-9.9000000000000008E-3</v>
      </c>
      <c r="S918" s="35">
        <f t="shared" si="257"/>
        <v>9.9000000000000008E-3</v>
      </c>
      <c r="T918" s="34"/>
      <c r="U918" s="33"/>
      <c r="V918" s="33"/>
      <c r="W918" s="32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</row>
    <row r="919" spans="1:42" ht="31.2">
      <c r="A919" s="44" t="s">
        <v>998</v>
      </c>
      <c r="B919" s="47" t="s">
        <v>997</v>
      </c>
      <c r="C919" s="53"/>
      <c r="D919" s="65"/>
      <c r="E919" s="64">
        <f t="shared" si="259"/>
        <v>6.4999999999999997E-3</v>
      </c>
      <c r="F919" s="33"/>
      <c r="G919" s="38"/>
      <c r="H919" s="38"/>
      <c r="I919" s="52"/>
      <c r="J919" s="39"/>
      <c r="K919" s="63">
        <v>6.4999999999999997E-3</v>
      </c>
      <c r="L919" s="38"/>
      <c r="M919" s="33"/>
      <c r="N919" s="37"/>
      <c r="O919" s="37"/>
      <c r="P919" s="36"/>
      <c r="Q919" s="36"/>
      <c r="R919" s="35">
        <f t="shared" si="256"/>
        <v>-6.4999999999999997E-3</v>
      </c>
      <c r="S919" s="35">
        <f t="shared" si="257"/>
        <v>6.4999999999999997E-3</v>
      </c>
      <c r="T919" s="34"/>
      <c r="U919" s="33"/>
      <c r="V919" s="33"/>
      <c r="W919" s="32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</row>
    <row r="920" spans="1:42" s="208" customFormat="1">
      <c r="A920" s="209" t="s">
        <v>505</v>
      </c>
      <c r="B920" s="197" t="s">
        <v>996</v>
      </c>
      <c r="C920" s="198"/>
      <c r="D920" s="199"/>
      <c r="E920" s="217"/>
      <c r="F920" s="217"/>
      <c r="G920" s="217"/>
      <c r="H920" s="217"/>
      <c r="I920" s="217"/>
      <c r="J920" s="217"/>
      <c r="K920" s="199"/>
      <c r="L920" s="199"/>
      <c r="M920" s="199"/>
      <c r="N920" s="199"/>
      <c r="O920" s="199"/>
      <c r="P920" s="199"/>
      <c r="Q920" s="199"/>
      <c r="R920" s="205">
        <f t="shared" si="256"/>
        <v>0</v>
      </c>
      <c r="S920" s="205">
        <f t="shared" si="257"/>
        <v>0</v>
      </c>
      <c r="T920" s="206"/>
      <c r="U920" s="201"/>
      <c r="V920" s="201"/>
      <c r="W920" s="207"/>
    </row>
    <row r="921" spans="1:42" ht="46.8">
      <c r="A921" s="44" t="s">
        <v>995</v>
      </c>
      <c r="B921" s="43" t="s">
        <v>994</v>
      </c>
      <c r="C921" s="39"/>
      <c r="D921" s="42">
        <v>1.1462262140182184</v>
      </c>
      <c r="E921" s="41">
        <f t="shared" ref="E921:E939" si="260">G921+I921+K921+M921</f>
        <v>0</v>
      </c>
      <c r="F921" s="33"/>
      <c r="G921" s="40"/>
      <c r="H921" s="38">
        <v>0.38207540467273948</v>
      </c>
      <c r="I921" s="33"/>
      <c r="J921" s="39">
        <v>0.38207540467273948</v>
      </c>
      <c r="K921" s="39"/>
      <c r="L921" s="38">
        <f t="shared" ref="L921:L932" si="261">D921-H921-J921-F921</f>
        <v>0.38207540467273948</v>
      </c>
      <c r="M921" s="33"/>
      <c r="N921" s="37">
        <f t="shared" ref="N921:N935" si="262">E921</f>
        <v>0</v>
      </c>
      <c r="O921" s="37">
        <f t="shared" ref="O921:O935" si="263">I921</f>
        <v>0</v>
      </c>
      <c r="P921" s="36"/>
      <c r="Q921" s="36"/>
      <c r="R921" s="35">
        <f t="shared" si="256"/>
        <v>1.1462262140182184</v>
      </c>
      <c r="S921" s="35">
        <f t="shared" si="257"/>
        <v>-0.76415080934547897</v>
      </c>
      <c r="T921" s="34">
        <f t="shared" ref="T921:T927" si="264">E921/(F921+H921+J921)-100%</f>
        <v>-1</v>
      </c>
      <c r="U921" s="33"/>
      <c r="V921" s="33"/>
      <c r="W921" s="32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</row>
    <row r="922" spans="1:42" ht="46.8">
      <c r="A922" s="44" t="s">
        <v>993</v>
      </c>
      <c r="B922" s="43" t="s">
        <v>992</v>
      </c>
      <c r="C922" s="39"/>
      <c r="D922" s="42">
        <v>0.9280268337973796</v>
      </c>
      <c r="E922" s="41">
        <f t="shared" si="260"/>
        <v>0</v>
      </c>
      <c r="F922" s="33"/>
      <c r="G922" s="40"/>
      <c r="H922" s="38">
        <v>0.30934227793245989</v>
      </c>
      <c r="I922" s="33"/>
      <c r="J922" s="39">
        <v>0.30934227793245989</v>
      </c>
      <c r="K922" s="39"/>
      <c r="L922" s="38">
        <f t="shared" si="261"/>
        <v>0.30934227793245977</v>
      </c>
      <c r="M922" s="33"/>
      <c r="N922" s="37">
        <f t="shared" si="262"/>
        <v>0</v>
      </c>
      <c r="O922" s="37">
        <f t="shared" si="263"/>
        <v>0</v>
      </c>
      <c r="P922" s="36"/>
      <c r="Q922" s="36"/>
      <c r="R922" s="35">
        <f t="shared" si="256"/>
        <v>0.9280268337973796</v>
      </c>
      <c r="S922" s="35">
        <f t="shared" si="257"/>
        <v>-0.61868455586491977</v>
      </c>
      <c r="T922" s="34">
        <f t="shared" si="264"/>
        <v>-1</v>
      </c>
      <c r="U922" s="33"/>
      <c r="V922" s="33"/>
      <c r="W922" s="3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</row>
    <row r="923" spans="1:42" ht="31.2">
      <c r="A923" s="44" t="s">
        <v>991</v>
      </c>
      <c r="B923" s="43" t="s">
        <v>990</v>
      </c>
      <c r="C923" s="39"/>
      <c r="D923" s="42">
        <v>1.3978191499999999</v>
      </c>
      <c r="E923" s="41">
        <f t="shared" si="260"/>
        <v>0</v>
      </c>
      <c r="F923" s="33"/>
      <c r="G923" s="40"/>
      <c r="H923" s="38">
        <v>0.46593971666666661</v>
      </c>
      <c r="I923" s="33"/>
      <c r="J923" s="39">
        <v>0.46593971666666661</v>
      </c>
      <c r="K923" s="39"/>
      <c r="L923" s="38">
        <f t="shared" si="261"/>
        <v>0.46593971666666673</v>
      </c>
      <c r="M923" s="33"/>
      <c r="N923" s="37">
        <f t="shared" si="262"/>
        <v>0</v>
      </c>
      <c r="O923" s="37">
        <f t="shared" si="263"/>
        <v>0</v>
      </c>
      <c r="P923" s="36"/>
      <c r="Q923" s="36"/>
      <c r="R923" s="35">
        <f t="shared" si="256"/>
        <v>1.3978191499999999</v>
      </c>
      <c r="S923" s="35">
        <f t="shared" si="257"/>
        <v>-0.93187943333333323</v>
      </c>
      <c r="T923" s="34">
        <f t="shared" si="264"/>
        <v>-1</v>
      </c>
      <c r="U923" s="33"/>
      <c r="V923" s="33"/>
      <c r="W923" s="32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</row>
    <row r="924" spans="1:42" ht="31.2">
      <c r="A924" s="44" t="s">
        <v>989</v>
      </c>
      <c r="B924" s="43" t="s">
        <v>988</v>
      </c>
      <c r="C924" s="39"/>
      <c r="D924" s="42">
        <v>0.15531323888888887</v>
      </c>
      <c r="E924" s="41">
        <f t="shared" si="260"/>
        <v>0</v>
      </c>
      <c r="F924" s="33"/>
      <c r="G924" s="40"/>
      <c r="H924" s="38">
        <v>5.1771079629629624E-2</v>
      </c>
      <c r="I924" s="33"/>
      <c r="J924" s="39">
        <v>5.1771079629629624E-2</v>
      </c>
      <c r="K924" s="39"/>
      <c r="L924" s="38">
        <f t="shared" si="261"/>
        <v>5.1771079629629624E-2</v>
      </c>
      <c r="M924" s="33"/>
      <c r="N924" s="37">
        <f t="shared" si="262"/>
        <v>0</v>
      </c>
      <c r="O924" s="37">
        <f t="shared" si="263"/>
        <v>0</v>
      </c>
      <c r="P924" s="36"/>
      <c r="Q924" s="36"/>
      <c r="R924" s="35">
        <f t="shared" si="256"/>
        <v>0.15531323888888887</v>
      </c>
      <c r="S924" s="35">
        <f t="shared" si="257"/>
        <v>-0.10354215925925925</v>
      </c>
      <c r="T924" s="34">
        <f t="shared" si="264"/>
        <v>-1</v>
      </c>
      <c r="U924" s="33"/>
      <c r="V924" s="33"/>
      <c r="W924" s="32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</row>
    <row r="925" spans="1:42" ht="46.8">
      <c r="A925" s="44" t="s">
        <v>987</v>
      </c>
      <c r="B925" s="43" t="s">
        <v>986</v>
      </c>
      <c r="C925" s="39"/>
      <c r="D925" s="42">
        <v>0.58546681329791661</v>
      </c>
      <c r="E925" s="41">
        <f t="shared" si="260"/>
        <v>0</v>
      </c>
      <c r="F925" s="33"/>
      <c r="G925" s="40"/>
      <c r="H925" s="38">
        <v>0.19515560443263888</v>
      </c>
      <c r="I925" s="33"/>
      <c r="J925" s="39">
        <v>0.19515560443263888</v>
      </c>
      <c r="K925" s="39"/>
      <c r="L925" s="38">
        <f t="shared" si="261"/>
        <v>0.19515560443263882</v>
      </c>
      <c r="M925" s="33"/>
      <c r="N925" s="37">
        <f t="shared" si="262"/>
        <v>0</v>
      </c>
      <c r="O925" s="37">
        <f t="shared" si="263"/>
        <v>0</v>
      </c>
      <c r="P925" s="36"/>
      <c r="Q925" s="36"/>
      <c r="R925" s="35">
        <f t="shared" si="256"/>
        <v>0.58546681329791661</v>
      </c>
      <c r="S925" s="35">
        <f t="shared" si="257"/>
        <v>-0.39031120886527776</v>
      </c>
      <c r="T925" s="34">
        <f t="shared" si="264"/>
        <v>-1</v>
      </c>
      <c r="U925" s="33"/>
      <c r="V925" s="33"/>
      <c r="W925" s="32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</row>
    <row r="926" spans="1:42" ht="31.2">
      <c r="A926" s="44" t="s">
        <v>985</v>
      </c>
      <c r="B926" s="43" t="s">
        <v>984</v>
      </c>
      <c r="C926" s="39"/>
      <c r="D926" s="42">
        <v>0.93187943333333323</v>
      </c>
      <c r="E926" s="41">
        <f t="shared" si="260"/>
        <v>0</v>
      </c>
      <c r="F926" s="33"/>
      <c r="G926" s="40"/>
      <c r="H926" s="38">
        <v>0.31062647777777774</v>
      </c>
      <c r="I926" s="33"/>
      <c r="J926" s="39">
        <v>0.31062647777777774</v>
      </c>
      <c r="K926" s="39"/>
      <c r="L926" s="38">
        <f t="shared" si="261"/>
        <v>0.31062647777777774</v>
      </c>
      <c r="M926" s="33"/>
      <c r="N926" s="37">
        <f t="shared" si="262"/>
        <v>0</v>
      </c>
      <c r="O926" s="37">
        <f t="shared" si="263"/>
        <v>0</v>
      </c>
      <c r="P926" s="36"/>
      <c r="Q926" s="36"/>
      <c r="R926" s="35">
        <f t="shared" si="256"/>
        <v>0.93187943333333323</v>
      </c>
      <c r="S926" s="35">
        <f t="shared" si="257"/>
        <v>-0.62125295555555549</v>
      </c>
      <c r="T926" s="34">
        <f t="shared" si="264"/>
        <v>-1</v>
      </c>
      <c r="U926" s="33"/>
      <c r="V926" s="33"/>
      <c r="W926" s="32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</row>
    <row r="927" spans="1:42" ht="31.2">
      <c r="A927" s="44" t="s">
        <v>983</v>
      </c>
      <c r="B927" s="43" t="s">
        <v>982</v>
      </c>
      <c r="C927" s="39"/>
      <c r="D927" s="42">
        <v>0.34168912555555547</v>
      </c>
      <c r="E927" s="41">
        <f t="shared" si="260"/>
        <v>0</v>
      </c>
      <c r="F927" s="33"/>
      <c r="G927" s="40"/>
      <c r="H927" s="38">
        <v>0.11389637518518515</v>
      </c>
      <c r="I927" s="33"/>
      <c r="J927" s="39">
        <v>0.11389637518518515</v>
      </c>
      <c r="K927" s="39"/>
      <c r="L927" s="38">
        <f t="shared" si="261"/>
        <v>0.11389637518518518</v>
      </c>
      <c r="M927" s="33"/>
      <c r="N927" s="37">
        <f t="shared" si="262"/>
        <v>0</v>
      </c>
      <c r="O927" s="37">
        <f t="shared" si="263"/>
        <v>0</v>
      </c>
      <c r="P927" s="36"/>
      <c r="Q927" s="36"/>
      <c r="R927" s="35">
        <f t="shared" ref="R927:R990" si="265">D927-E927</f>
        <v>0.34168912555555547</v>
      </c>
      <c r="S927" s="35">
        <f t="shared" ref="S927:S990" si="266">E927-F927-H927-J927</f>
        <v>-0.22779275037037031</v>
      </c>
      <c r="T927" s="34">
        <f t="shared" si="264"/>
        <v>-1</v>
      </c>
      <c r="U927" s="33"/>
      <c r="V927" s="33"/>
      <c r="W927" s="32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</row>
    <row r="928" spans="1:42" ht="46.8">
      <c r="A928" s="44" t="s">
        <v>981</v>
      </c>
      <c r="B928" s="43" t="str">
        <f>[1]TDSheet!$B$992</f>
        <v>ТИС Д 539/11 18.05.11 Р 128/11 КЛЭП-0,4кВ от ТП № К-81 до ВРУ-0,4кВ жилого дома по ул. Ленина, 65, пгт. Тисуль</v>
      </c>
      <c r="C928" s="39"/>
      <c r="D928" s="42"/>
      <c r="E928" s="41">
        <f t="shared" si="260"/>
        <v>4.4602914399999999E-2</v>
      </c>
      <c r="F928" s="33"/>
      <c r="G928" s="39">
        <f>[1]TDSheet!$J$992</f>
        <v>4.4602914399999999E-2</v>
      </c>
      <c r="H928" s="38">
        <v>0</v>
      </c>
      <c r="I928" s="33"/>
      <c r="J928" s="39">
        <v>0</v>
      </c>
      <c r="K928" s="39"/>
      <c r="L928" s="38">
        <f t="shared" si="261"/>
        <v>0</v>
      </c>
      <c r="M928" s="33"/>
      <c r="N928" s="37">
        <f t="shared" si="262"/>
        <v>4.4602914399999999E-2</v>
      </c>
      <c r="O928" s="37">
        <f t="shared" si="263"/>
        <v>0</v>
      </c>
      <c r="P928" s="37">
        <v>4.4602914399999999E-2</v>
      </c>
      <c r="Q928" s="37">
        <v>4.4602914399999999E-2</v>
      </c>
      <c r="R928" s="35">
        <f t="shared" si="265"/>
        <v>-4.4602914399999999E-2</v>
      </c>
      <c r="S928" s="35">
        <f t="shared" si="266"/>
        <v>4.4602914399999999E-2</v>
      </c>
      <c r="T928" s="34"/>
      <c r="U928" s="33"/>
      <c r="V928" s="33"/>
      <c r="W928" s="32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</row>
    <row r="929" spans="1:42" ht="46.8">
      <c r="A929" s="44" t="s">
        <v>980</v>
      </c>
      <c r="B929" s="43" t="str">
        <f>[1]TDSheet!$B$1003</f>
        <v>ТИС Д 650/11 28.08.11 Р 186/11 ЛЭП-0,4кВ от ВЛИ-0,4 кВ ТП № Н-20 до ВРУ-0,4 кВ торгового комплекса, ул. Ленина, 52, пгт. Тисуль</v>
      </c>
      <c r="C929" s="39"/>
      <c r="D929" s="42"/>
      <c r="E929" s="41">
        <f t="shared" si="260"/>
        <v>2.6212873999999996E-3</v>
      </c>
      <c r="F929" s="33"/>
      <c r="G929" s="39">
        <f>[1]TDSheet!$J$1003</f>
        <v>2.6212873999999996E-3</v>
      </c>
      <c r="H929" s="38">
        <v>0</v>
      </c>
      <c r="I929" s="33"/>
      <c r="J929" s="39">
        <v>0</v>
      </c>
      <c r="K929" s="39"/>
      <c r="L929" s="38">
        <f t="shared" si="261"/>
        <v>0</v>
      </c>
      <c r="M929" s="33"/>
      <c r="N929" s="37">
        <f t="shared" si="262"/>
        <v>2.6212873999999996E-3</v>
      </c>
      <c r="O929" s="37">
        <f t="shared" si="263"/>
        <v>0</v>
      </c>
      <c r="P929" s="37"/>
      <c r="Q929" s="37"/>
      <c r="R929" s="35">
        <f t="shared" si="265"/>
        <v>-2.6212873999999996E-3</v>
      </c>
      <c r="S929" s="35">
        <f t="shared" si="266"/>
        <v>2.6212873999999996E-3</v>
      </c>
      <c r="T929" s="34"/>
      <c r="U929" s="33"/>
      <c r="V929" s="33"/>
      <c r="W929" s="32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</row>
    <row r="930" spans="1:42" ht="46.8">
      <c r="A930" s="44" t="s">
        <v>979</v>
      </c>
      <c r="B930" s="43" t="str">
        <f>[1]TDSheet!$B$1012</f>
        <v>ТИС Д 678/11 05.07.11 Р 125/10 ЛЭП-0,4кВ от ТП К-84 до ВРУ0,4кВ здания детского сада по ул.Комсомольская 1, пгт Тисуль</v>
      </c>
      <c r="C930" s="39"/>
      <c r="D930" s="42"/>
      <c r="E930" s="41">
        <f t="shared" si="260"/>
        <v>1.18E-2</v>
      </c>
      <c r="F930" s="33"/>
      <c r="G930" s="39">
        <f>[1]TDSheet!$J$1012</f>
        <v>1.18E-2</v>
      </c>
      <c r="H930" s="38">
        <v>0</v>
      </c>
      <c r="I930" s="33"/>
      <c r="J930" s="39">
        <v>0</v>
      </c>
      <c r="K930" s="39"/>
      <c r="L930" s="38">
        <f t="shared" si="261"/>
        <v>0</v>
      </c>
      <c r="M930" s="33"/>
      <c r="N930" s="37">
        <f t="shared" si="262"/>
        <v>1.18E-2</v>
      </c>
      <c r="O930" s="37">
        <f t="shared" si="263"/>
        <v>0</v>
      </c>
      <c r="P930" s="37">
        <v>1.18E-2</v>
      </c>
      <c r="Q930" s="37">
        <v>1.18E-2</v>
      </c>
      <c r="R930" s="35">
        <f t="shared" si="265"/>
        <v>-1.18E-2</v>
      </c>
      <c r="S930" s="35">
        <f t="shared" si="266"/>
        <v>1.18E-2</v>
      </c>
      <c r="T930" s="34"/>
      <c r="U930" s="33"/>
      <c r="V930" s="33"/>
      <c r="W930" s="32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</row>
    <row r="931" spans="1:42" ht="31.2">
      <c r="A931" s="44" t="s">
        <v>978</v>
      </c>
      <c r="B931" s="43" t="str">
        <f>[1]TDSheet!$B$1025</f>
        <v>ТИС Д 678/11 05.07.11 Р 125/10 ЛЭП-10кВ от Ф-10-13-А до ТП К-84 по ул Комсомольская пгт.Тисуль</v>
      </c>
      <c r="C931" s="39"/>
      <c r="D931" s="42"/>
      <c r="E931" s="41">
        <f t="shared" si="260"/>
        <v>1.18E-2</v>
      </c>
      <c r="F931" s="33"/>
      <c r="G931" s="39">
        <f>[1]TDSheet!$J$1025</f>
        <v>1.18E-2</v>
      </c>
      <c r="H931" s="38">
        <v>0</v>
      </c>
      <c r="I931" s="33"/>
      <c r="J931" s="39">
        <v>0</v>
      </c>
      <c r="K931" s="39"/>
      <c r="L931" s="38">
        <f t="shared" si="261"/>
        <v>0</v>
      </c>
      <c r="M931" s="33"/>
      <c r="N931" s="37">
        <f t="shared" si="262"/>
        <v>1.18E-2</v>
      </c>
      <c r="O931" s="37">
        <f t="shared" si="263"/>
        <v>0</v>
      </c>
      <c r="P931" s="37">
        <v>1.18E-2</v>
      </c>
      <c r="Q931" s="37">
        <v>1.18E-2</v>
      </c>
      <c r="R931" s="35">
        <f t="shared" si="265"/>
        <v>-1.18E-2</v>
      </c>
      <c r="S931" s="35">
        <f t="shared" si="266"/>
        <v>1.18E-2</v>
      </c>
      <c r="T931" s="34"/>
      <c r="U931" s="33"/>
      <c r="V931" s="33"/>
      <c r="W931" s="32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</row>
    <row r="932" spans="1:42" ht="46.8">
      <c r="A932" s="44" t="s">
        <v>977</v>
      </c>
      <c r="B932" s="43" t="str">
        <f>[1]TDSheet!$B$1039</f>
        <v>ТИС Д 745/10 11.10.10 Р 206/10 ЛЭП-0,4кВ от ТПК-84 до ВРУ-0,4кВ здания жилого дома по ул.Комсомольская 3,в пгт.Тисуль</v>
      </c>
      <c r="C932" s="39"/>
      <c r="D932" s="42"/>
      <c r="E932" s="41">
        <f t="shared" si="260"/>
        <v>1.18E-2</v>
      </c>
      <c r="F932" s="33"/>
      <c r="G932" s="39">
        <f>[1]TDSheet!$J$1039</f>
        <v>1.18E-2</v>
      </c>
      <c r="H932" s="38">
        <v>0</v>
      </c>
      <c r="I932" s="33"/>
      <c r="J932" s="39">
        <v>0</v>
      </c>
      <c r="K932" s="39"/>
      <c r="L932" s="38">
        <f t="shared" si="261"/>
        <v>0</v>
      </c>
      <c r="M932" s="33"/>
      <c r="N932" s="37">
        <f t="shared" si="262"/>
        <v>1.18E-2</v>
      </c>
      <c r="O932" s="37">
        <f t="shared" si="263"/>
        <v>0</v>
      </c>
      <c r="P932" s="37">
        <v>1.18E-2</v>
      </c>
      <c r="Q932" s="37">
        <v>1.18E-2</v>
      </c>
      <c r="R932" s="35">
        <f t="shared" si="265"/>
        <v>-1.18E-2</v>
      </c>
      <c r="S932" s="35">
        <f t="shared" si="266"/>
        <v>1.18E-2</v>
      </c>
      <c r="T932" s="34"/>
      <c r="U932" s="33"/>
      <c r="V932" s="33"/>
      <c r="W932" s="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</row>
    <row r="933" spans="1:42" ht="46.8">
      <c r="A933" s="44" t="s">
        <v>976</v>
      </c>
      <c r="B933" s="48" t="s">
        <v>975</v>
      </c>
      <c r="C933" s="48"/>
      <c r="D933" s="48"/>
      <c r="E933" s="41">
        <f t="shared" si="260"/>
        <v>1.291E-2</v>
      </c>
      <c r="F933" s="33"/>
      <c r="G933" s="39"/>
      <c r="H933" s="38"/>
      <c r="I933" s="52">
        <v>7.0099999999999997E-3</v>
      </c>
      <c r="J933" s="39"/>
      <c r="K933" s="38">
        <v>5.8999999999999999E-3</v>
      </c>
      <c r="L933" s="38"/>
      <c r="M933" s="33"/>
      <c r="N933" s="37">
        <f t="shared" si="262"/>
        <v>1.291E-2</v>
      </c>
      <c r="O933" s="37">
        <f t="shared" si="263"/>
        <v>7.0099999999999997E-3</v>
      </c>
      <c r="P933" s="36"/>
      <c r="Q933" s="36"/>
      <c r="R933" s="35">
        <f t="shared" si="265"/>
        <v>-1.291E-2</v>
      </c>
      <c r="S933" s="35">
        <f t="shared" si="266"/>
        <v>1.291E-2</v>
      </c>
      <c r="T933" s="34"/>
      <c r="U933" s="33"/>
      <c r="V933" s="33"/>
      <c r="W933" s="32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</row>
    <row r="934" spans="1:42" ht="46.8">
      <c r="A934" s="44" t="s">
        <v>974</v>
      </c>
      <c r="B934" s="48" t="s">
        <v>973</v>
      </c>
      <c r="C934" s="48"/>
      <c r="D934" s="48"/>
      <c r="E934" s="41">
        <f t="shared" si="260"/>
        <v>1.583E-2</v>
      </c>
      <c r="F934" s="33"/>
      <c r="G934" s="39"/>
      <c r="H934" s="38"/>
      <c r="I934" s="52">
        <v>9.9299999999999996E-3</v>
      </c>
      <c r="J934" s="39"/>
      <c r="K934" s="38">
        <v>5.8999999999999999E-3</v>
      </c>
      <c r="L934" s="38"/>
      <c r="M934" s="33"/>
      <c r="N934" s="37">
        <f t="shared" si="262"/>
        <v>1.583E-2</v>
      </c>
      <c r="O934" s="37">
        <f t="shared" si="263"/>
        <v>9.9299999999999996E-3</v>
      </c>
      <c r="P934" s="36"/>
      <c r="Q934" s="36"/>
      <c r="R934" s="35">
        <f t="shared" si="265"/>
        <v>-1.583E-2</v>
      </c>
      <c r="S934" s="35">
        <f t="shared" si="266"/>
        <v>1.583E-2</v>
      </c>
      <c r="T934" s="34"/>
      <c r="U934" s="33"/>
      <c r="V934" s="33"/>
      <c r="W934" s="32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</row>
    <row r="935" spans="1:42" ht="46.8">
      <c r="A935" s="44" t="s">
        <v>972</v>
      </c>
      <c r="B935" s="48" t="s">
        <v>971</v>
      </c>
      <c r="C935" s="48"/>
      <c r="D935" s="48"/>
      <c r="E935" s="41">
        <f t="shared" si="260"/>
        <v>2.9010000000000001E-2</v>
      </c>
      <c r="F935" s="33"/>
      <c r="G935" s="39"/>
      <c r="H935" s="38"/>
      <c r="I935" s="52">
        <v>2.9010000000000001E-2</v>
      </c>
      <c r="J935" s="39"/>
      <c r="K935" s="38"/>
      <c r="L935" s="38"/>
      <c r="M935" s="33"/>
      <c r="N935" s="37">
        <f t="shared" si="262"/>
        <v>2.9010000000000001E-2</v>
      </c>
      <c r="O935" s="37">
        <f t="shared" si="263"/>
        <v>2.9010000000000001E-2</v>
      </c>
      <c r="P935" s="36"/>
      <c r="Q935" s="36"/>
      <c r="R935" s="35">
        <f t="shared" si="265"/>
        <v>-2.9010000000000001E-2</v>
      </c>
      <c r="S935" s="35">
        <f t="shared" si="266"/>
        <v>2.9010000000000001E-2</v>
      </c>
      <c r="T935" s="34"/>
      <c r="U935" s="33"/>
      <c r="V935" s="33"/>
      <c r="W935" s="32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</row>
    <row r="936" spans="1:42" ht="62.4">
      <c r="A936" s="44" t="s">
        <v>970</v>
      </c>
      <c r="B936" s="47" t="s">
        <v>969</v>
      </c>
      <c r="C936" s="47"/>
      <c r="D936" s="61"/>
      <c r="E936" s="41">
        <f t="shared" si="260"/>
        <v>0.23398964999999999</v>
      </c>
      <c r="F936" s="33"/>
      <c r="G936" s="39"/>
      <c r="H936" s="38"/>
      <c r="I936" s="52"/>
      <c r="J936" s="39"/>
      <c r="K936" s="60">
        <v>0.23398964999999999</v>
      </c>
      <c r="L936" s="38"/>
      <c r="M936" s="33"/>
      <c r="N936" s="37"/>
      <c r="O936" s="37"/>
      <c r="P936" s="36"/>
      <c r="Q936" s="36"/>
      <c r="R936" s="35">
        <f t="shared" si="265"/>
        <v>-0.23398964999999999</v>
      </c>
      <c r="S936" s="35">
        <f t="shared" si="266"/>
        <v>0.23398964999999999</v>
      </c>
      <c r="T936" s="34"/>
      <c r="U936" s="33"/>
      <c r="V936" s="33"/>
      <c r="W936" s="32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</row>
    <row r="937" spans="1:42" ht="62.4">
      <c r="A937" s="44" t="s">
        <v>968</v>
      </c>
      <c r="B937" s="47" t="s">
        <v>967</v>
      </c>
      <c r="C937" s="47"/>
      <c r="D937" s="61"/>
      <c r="E937" s="41">
        <f t="shared" si="260"/>
        <v>7.0988389999999998E-2</v>
      </c>
      <c r="F937" s="33"/>
      <c r="G937" s="39"/>
      <c r="H937" s="38"/>
      <c r="I937" s="52"/>
      <c r="J937" s="39"/>
      <c r="K937" s="60">
        <v>7.0988389999999998E-2</v>
      </c>
      <c r="L937" s="38"/>
      <c r="M937" s="33"/>
      <c r="N937" s="37"/>
      <c r="O937" s="37"/>
      <c r="P937" s="36"/>
      <c r="Q937" s="36"/>
      <c r="R937" s="35">
        <f t="shared" si="265"/>
        <v>-7.0988389999999998E-2</v>
      </c>
      <c r="S937" s="35">
        <f t="shared" si="266"/>
        <v>7.0988389999999998E-2</v>
      </c>
      <c r="T937" s="34"/>
      <c r="U937" s="33"/>
      <c r="V937" s="33"/>
      <c r="W937" s="32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</row>
    <row r="938" spans="1:42" ht="35.25" customHeight="1">
      <c r="A938" s="44" t="s">
        <v>966</v>
      </c>
      <c r="B938" s="47" t="s">
        <v>965</v>
      </c>
      <c r="C938" s="47"/>
      <c r="D938" s="61"/>
      <c r="E938" s="41">
        <f t="shared" si="260"/>
        <v>0.39311083000000002</v>
      </c>
      <c r="F938" s="33"/>
      <c r="G938" s="39"/>
      <c r="H938" s="38"/>
      <c r="I938" s="52"/>
      <c r="J938" s="39"/>
      <c r="K938" s="60">
        <v>0.39311083000000002</v>
      </c>
      <c r="L938" s="38"/>
      <c r="M938" s="33"/>
      <c r="N938" s="37"/>
      <c r="O938" s="37"/>
      <c r="P938" s="36"/>
      <c r="Q938" s="36"/>
      <c r="R938" s="35">
        <f t="shared" si="265"/>
        <v>-0.39311083000000002</v>
      </c>
      <c r="S938" s="35">
        <f t="shared" si="266"/>
        <v>0.39311083000000002</v>
      </c>
      <c r="T938" s="34"/>
      <c r="U938" s="33"/>
      <c r="V938" s="33"/>
      <c r="W938" s="32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</row>
    <row r="939" spans="1:42" ht="42" customHeight="1">
      <c r="A939" s="44" t="s">
        <v>964</v>
      </c>
      <c r="B939" s="47" t="s">
        <v>963</v>
      </c>
      <c r="C939" s="47"/>
      <c r="D939" s="61"/>
      <c r="E939" s="41">
        <f t="shared" si="260"/>
        <v>0.36255427000000001</v>
      </c>
      <c r="F939" s="33"/>
      <c r="G939" s="39"/>
      <c r="H939" s="38"/>
      <c r="I939" s="52"/>
      <c r="J939" s="39"/>
      <c r="K939" s="60">
        <v>0.36255427000000001</v>
      </c>
      <c r="L939" s="38"/>
      <c r="M939" s="33"/>
      <c r="N939" s="37"/>
      <c r="O939" s="37"/>
      <c r="P939" s="36"/>
      <c r="Q939" s="36"/>
      <c r="R939" s="35">
        <f t="shared" si="265"/>
        <v>-0.36255427000000001</v>
      </c>
      <c r="S939" s="35">
        <f t="shared" si="266"/>
        <v>0.36255427000000001</v>
      </c>
      <c r="T939" s="34"/>
      <c r="U939" s="33"/>
      <c r="V939" s="33"/>
      <c r="W939" s="32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</row>
    <row r="940" spans="1:42" s="208" customFormat="1" ht="24" customHeight="1">
      <c r="A940" s="209" t="s">
        <v>506</v>
      </c>
      <c r="B940" s="197" t="s">
        <v>962</v>
      </c>
      <c r="C940" s="198"/>
      <c r="D940" s="199"/>
      <c r="E940" s="222"/>
      <c r="F940" s="199"/>
      <c r="G940" s="199"/>
      <c r="H940" s="199"/>
      <c r="I940" s="199"/>
      <c r="J940" s="199"/>
      <c r="K940" s="199"/>
      <c r="L940" s="210"/>
      <c r="M940" s="201"/>
      <c r="N940" s="203"/>
      <c r="O940" s="203"/>
      <c r="P940" s="204"/>
      <c r="Q940" s="204"/>
      <c r="R940" s="205">
        <f t="shared" si="265"/>
        <v>0</v>
      </c>
      <c r="S940" s="205">
        <f t="shared" si="266"/>
        <v>0</v>
      </c>
      <c r="T940" s="206"/>
      <c r="U940" s="201"/>
      <c r="V940" s="201"/>
      <c r="W940" s="207"/>
    </row>
    <row r="941" spans="1:42" ht="62.4">
      <c r="A941" s="44" t="s">
        <v>961</v>
      </c>
      <c r="B941" s="43" t="s">
        <v>960</v>
      </c>
      <c r="C941" s="39"/>
      <c r="D941" s="42">
        <v>3.5727131031597432</v>
      </c>
      <c r="E941" s="41">
        <f t="shared" ref="E941:E955" si="267">G941+I941+K941+M941</f>
        <v>0</v>
      </c>
      <c r="F941" s="33"/>
      <c r="G941" s="40"/>
      <c r="H941" s="38">
        <v>1.1909043677199145</v>
      </c>
      <c r="I941" s="33"/>
      <c r="J941" s="39">
        <v>1.1909043677199145</v>
      </c>
      <c r="K941" s="39"/>
      <c r="L941" s="38">
        <f t="shared" ref="L941:L951" si="268">D941-H941-J941-F941</f>
        <v>1.190904367719914</v>
      </c>
      <c r="M941" s="33"/>
      <c r="N941" s="37">
        <f t="shared" ref="N941:N953" si="269">E941</f>
        <v>0</v>
      </c>
      <c r="O941" s="37">
        <f t="shared" ref="O941:O953" si="270">I941</f>
        <v>0</v>
      </c>
      <c r="P941" s="36"/>
      <c r="Q941" s="36"/>
      <c r="R941" s="35">
        <f t="shared" si="265"/>
        <v>3.5727131031597432</v>
      </c>
      <c r="S941" s="35">
        <f t="shared" si="266"/>
        <v>-2.381808735439829</v>
      </c>
      <c r="T941" s="34">
        <f>E941/(F941+H941+J941)-100%</f>
        <v>-1</v>
      </c>
      <c r="U941" s="33"/>
      <c r="V941" s="33"/>
      <c r="W941" s="32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</row>
    <row r="942" spans="1:42" ht="31.2">
      <c r="A942" s="44" t="s">
        <v>959</v>
      </c>
      <c r="B942" s="43" t="s">
        <v>958</v>
      </c>
      <c r="C942" s="39"/>
      <c r="D942" s="42">
        <v>1.5531323888888886</v>
      </c>
      <c r="E942" s="41">
        <f t="shared" si="267"/>
        <v>0</v>
      </c>
      <c r="F942" s="33"/>
      <c r="G942" s="40"/>
      <c r="H942" s="38">
        <v>0.51771079629629624</v>
      </c>
      <c r="I942" s="33"/>
      <c r="J942" s="39">
        <v>0.51771079629629624</v>
      </c>
      <c r="K942" s="39"/>
      <c r="L942" s="38">
        <f t="shared" si="268"/>
        <v>0.51771079629629602</v>
      </c>
      <c r="M942" s="33"/>
      <c r="N942" s="37">
        <f t="shared" si="269"/>
        <v>0</v>
      </c>
      <c r="O942" s="37">
        <f t="shared" si="270"/>
        <v>0</v>
      </c>
      <c r="P942" s="36"/>
      <c r="Q942" s="36"/>
      <c r="R942" s="35">
        <f t="shared" si="265"/>
        <v>1.5531323888888886</v>
      </c>
      <c r="S942" s="35">
        <f t="shared" si="266"/>
        <v>-1.0354215925925925</v>
      </c>
      <c r="T942" s="34">
        <f>E942/(F942+H942+J942)-100%</f>
        <v>-1</v>
      </c>
      <c r="U942" s="33"/>
      <c r="V942" s="33"/>
      <c r="W942" s="3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</row>
    <row r="943" spans="1:42" ht="46.8">
      <c r="A943" s="44" t="s">
        <v>957</v>
      </c>
      <c r="B943" s="43" t="s">
        <v>956</v>
      </c>
      <c r="C943" s="39"/>
      <c r="D943" s="42">
        <v>23.890280172958498</v>
      </c>
      <c r="E943" s="41">
        <f t="shared" si="267"/>
        <v>0</v>
      </c>
      <c r="F943" s="33"/>
      <c r="G943" s="40"/>
      <c r="H943" s="38">
        <v>7.9634267243194996</v>
      </c>
      <c r="I943" s="33"/>
      <c r="J943" s="39">
        <v>7.9634267243194996</v>
      </c>
      <c r="K943" s="39"/>
      <c r="L943" s="38">
        <f t="shared" si="268"/>
        <v>7.9634267243194978</v>
      </c>
      <c r="M943" s="33"/>
      <c r="N943" s="37">
        <f t="shared" si="269"/>
        <v>0</v>
      </c>
      <c r="O943" s="37">
        <f t="shared" si="270"/>
        <v>0</v>
      </c>
      <c r="P943" s="36"/>
      <c r="Q943" s="36"/>
      <c r="R943" s="35">
        <f t="shared" si="265"/>
        <v>23.890280172958498</v>
      </c>
      <c r="S943" s="35">
        <f t="shared" si="266"/>
        <v>-15.926853448638999</v>
      </c>
      <c r="T943" s="34">
        <f>E943/(F943+H943+J943)-100%</f>
        <v>-1</v>
      </c>
      <c r="U943" s="33"/>
      <c r="V943" s="33"/>
      <c r="W943" s="32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</row>
    <row r="944" spans="1:42" ht="46.8">
      <c r="A944" s="44" t="s">
        <v>955</v>
      </c>
      <c r="B944" s="62" t="s">
        <v>954</v>
      </c>
      <c r="C944" s="39"/>
      <c r="D944" s="45"/>
      <c r="E944" s="41">
        <f t="shared" si="267"/>
        <v>7.2221250999999986E-2</v>
      </c>
      <c r="F944" s="33"/>
      <c r="G944" s="38">
        <v>7.2221250999999986E-2</v>
      </c>
      <c r="H944" s="38">
        <v>0</v>
      </c>
      <c r="I944" s="33"/>
      <c r="J944" s="39">
        <v>0</v>
      </c>
      <c r="K944" s="39"/>
      <c r="L944" s="38">
        <f t="shared" si="268"/>
        <v>0</v>
      </c>
      <c r="M944" s="33"/>
      <c r="N944" s="37">
        <f t="shared" si="269"/>
        <v>7.2221250999999986E-2</v>
      </c>
      <c r="O944" s="37">
        <f t="shared" si="270"/>
        <v>0</v>
      </c>
      <c r="P944" s="38">
        <v>7.2221250999999986E-2</v>
      </c>
      <c r="Q944" s="38">
        <v>7.2221250999999986E-2</v>
      </c>
      <c r="R944" s="35">
        <f t="shared" si="265"/>
        <v>-7.2221250999999986E-2</v>
      </c>
      <c r="S944" s="35">
        <f t="shared" si="266"/>
        <v>7.2221250999999986E-2</v>
      </c>
      <c r="T944" s="34"/>
      <c r="U944" s="33"/>
      <c r="V944" s="33"/>
      <c r="W944" s="32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</row>
    <row r="945" spans="1:42" ht="31.2">
      <c r="A945" s="44" t="s">
        <v>953</v>
      </c>
      <c r="B945" s="62" t="s">
        <v>952</v>
      </c>
      <c r="C945" s="39"/>
      <c r="D945" s="45"/>
      <c r="E945" s="41">
        <f t="shared" si="267"/>
        <v>0.22646828999999999</v>
      </c>
      <c r="F945" s="33"/>
      <c r="G945" s="38">
        <f>0.22646829-I945</f>
        <v>0.16663628999999999</v>
      </c>
      <c r="H945" s="38">
        <v>0</v>
      </c>
      <c r="I945" s="39">
        <v>5.9832000000000003E-2</v>
      </c>
      <c r="J945" s="39">
        <v>0</v>
      </c>
      <c r="K945" s="39"/>
      <c r="L945" s="38">
        <f t="shared" si="268"/>
        <v>0</v>
      </c>
      <c r="M945" s="33"/>
      <c r="N945" s="37">
        <f t="shared" si="269"/>
        <v>0.22646828999999999</v>
      </c>
      <c r="O945" s="37">
        <f t="shared" si="270"/>
        <v>5.9832000000000003E-2</v>
      </c>
      <c r="P945" s="36"/>
      <c r="Q945" s="36"/>
      <c r="R945" s="35">
        <f t="shared" si="265"/>
        <v>-0.22646828999999999</v>
      </c>
      <c r="S945" s="35">
        <f t="shared" si="266"/>
        <v>0.22646828999999999</v>
      </c>
      <c r="T945" s="34"/>
      <c r="U945" s="33"/>
      <c r="V945" s="33"/>
      <c r="W945" s="32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</row>
    <row r="946" spans="1:42" ht="46.8">
      <c r="A946" s="44" t="s">
        <v>951</v>
      </c>
      <c r="B946" s="62" t="s">
        <v>950</v>
      </c>
      <c r="C946" s="39"/>
      <c r="D946" s="45"/>
      <c r="E946" s="41">
        <f t="shared" si="267"/>
        <v>0.45803191999999998</v>
      </c>
      <c r="F946" s="33"/>
      <c r="G946" s="38">
        <v>0.10001591999999999</v>
      </c>
      <c r="H946" s="38">
        <v>0</v>
      </c>
      <c r="I946" s="39">
        <v>0.358016</v>
      </c>
      <c r="J946" s="39">
        <v>0</v>
      </c>
      <c r="K946" s="39"/>
      <c r="L946" s="38">
        <f t="shared" si="268"/>
        <v>0</v>
      </c>
      <c r="M946" s="33"/>
      <c r="N946" s="37">
        <f t="shared" si="269"/>
        <v>0.45803191999999998</v>
      </c>
      <c r="O946" s="37">
        <f t="shared" si="270"/>
        <v>0.358016</v>
      </c>
      <c r="P946" s="36"/>
      <c r="Q946" s="36"/>
      <c r="R946" s="35">
        <f t="shared" si="265"/>
        <v>-0.45803191999999998</v>
      </c>
      <c r="S946" s="35">
        <f t="shared" si="266"/>
        <v>0.45803191999999998</v>
      </c>
      <c r="T946" s="34"/>
      <c r="U946" s="33"/>
      <c r="V946" s="33"/>
      <c r="W946" s="32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</row>
    <row r="947" spans="1:42" ht="46.8">
      <c r="A947" s="44" t="s">
        <v>949</v>
      </c>
      <c r="B947" s="62" t="s">
        <v>948</v>
      </c>
      <c r="C947" s="39"/>
      <c r="D947" s="45"/>
      <c r="E947" s="41">
        <f t="shared" si="267"/>
        <v>6.0235460000000003E-3</v>
      </c>
      <c r="F947" s="33"/>
      <c r="G947" s="38">
        <v>6.0235460000000003E-3</v>
      </c>
      <c r="H947" s="38">
        <v>0</v>
      </c>
      <c r="I947" s="33"/>
      <c r="J947" s="39">
        <v>0</v>
      </c>
      <c r="K947" s="39"/>
      <c r="L947" s="38">
        <f t="shared" si="268"/>
        <v>0</v>
      </c>
      <c r="M947" s="33"/>
      <c r="N947" s="37">
        <f t="shared" si="269"/>
        <v>6.0235460000000003E-3</v>
      </c>
      <c r="O947" s="37">
        <f t="shared" si="270"/>
        <v>0</v>
      </c>
      <c r="P947" s="38">
        <v>6.0235459999999994E-3</v>
      </c>
      <c r="Q947" s="38">
        <v>6.0235459999999994E-3</v>
      </c>
      <c r="R947" s="35">
        <f t="shared" si="265"/>
        <v>-6.0235460000000003E-3</v>
      </c>
      <c r="S947" s="35">
        <f t="shared" si="266"/>
        <v>6.0235460000000003E-3</v>
      </c>
      <c r="T947" s="34"/>
      <c r="U947" s="33"/>
      <c r="V947" s="33"/>
      <c r="W947" s="32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</row>
    <row r="948" spans="1:42" ht="46.8">
      <c r="A948" s="44" t="s">
        <v>947</v>
      </c>
      <c r="B948" s="62" t="s">
        <v>946</v>
      </c>
      <c r="C948" s="39"/>
      <c r="D948" s="45"/>
      <c r="E948" s="41">
        <f t="shared" si="267"/>
        <v>5.4795258800000003E-2</v>
      </c>
      <c r="F948" s="33"/>
      <c r="G948" s="38">
        <v>5.4795258800000003E-2</v>
      </c>
      <c r="H948" s="38">
        <v>0</v>
      </c>
      <c r="I948" s="33"/>
      <c r="J948" s="39">
        <v>0</v>
      </c>
      <c r="K948" s="39"/>
      <c r="L948" s="38">
        <f t="shared" si="268"/>
        <v>0</v>
      </c>
      <c r="M948" s="33"/>
      <c r="N948" s="37">
        <f t="shared" si="269"/>
        <v>5.4795258800000003E-2</v>
      </c>
      <c r="O948" s="37">
        <f t="shared" si="270"/>
        <v>0</v>
      </c>
      <c r="P948" s="38">
        <v>5.4795258800000003E-2</v>
      </c>
      <c r="Q948" s="38">
        <v>5.4795258800000003E-2</v>
      </c>
      <c r="R948" s="35">
        <f t="shared" si="265"/>
        <v>-5.4795258800000003E-2</v>
      </c>
      <c r="S948" s="35">
        <f t="shared" si="266"/>
        <v>5.4795258800000003E-2</v>
      </c>
      <c r="T948" s="34"/>
      <c r="U948" s="33"/>
      <c r="V948" s="33"/>
      <c r="W948" s="32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</row>
    <row r="949" spans="1:42" ht="31.2">
      <c r="A949" s="44" t="s">
        <v>945</v>
      </c>
      <c r="B949" s="62" t="s">
        <v>944</v>
      </c>
      <c r="C949" s="39"/>
      <c r="D949" s="45"/>
      <c r="E949" s="41">
        <f t="shared" si="267"/>
        <v>6.1786939999999999E-2</v>
      </c>
      <c r="F949" s="33"/>
      <c r="G949" s="38">
        <v>6.1786939999999999E-2</v>
      </c>
      <c r="H949" s="38">
        <v>0</v>
      </c>
      <c r="I949" s="33"/>
      <c r="J949" s="39">
        <v>0</v>
      </c>
      <c r="K949" s="39"/>
      <c r="L949" s="38">
        <f t="shared" si="268"/>
        <v>0</v>
      </c>
      <c r="M949" s="33"/>
      <c r="N949" s="37">
        <f t="shared" si="269"/>
        <v>6.1786939999999999E-2</v>
      </c>
      <c r="O949" s="37">
        <f t="shared" si="270"/>
        <v>0</v>
      </c>
      <c r="P949" s="36"/>
      <c r="Q949" s="36"/>
      <c r="R949" s="35">
        <f t="shared" si="265"/>
        <v>-6.1786939999999999E-2</v>
      </c>
      <c r="S949" s="35">
        <f t="shared" si="266"/>
        <v>6.1786939999999999E-2</v>
      </c>
      <c r="T949" s="34"/>
      <c r="U949" s="33"/>
      <c r="V949" s="33"/>
      <c r="W949" s="32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</row>
    <row r="950" spans="1:42" ht="31.2">
      <c r="A950" s="44" t="s">
        <v>943</v>
      </c>
      <c r="B950" s="62" t="s">
        <v>942</v>
      </c>
      <c r="C950" s="39"/>
      <c r="D950" s="45"/>
      <c r="E950" s="41">
        <f t="shared" si="267"/>
        <v>0.34326076</v>
      </c>
      <c r="F950" s="33"/>
      <c r="G950" s="38">
        <v>0.34326076</v>
      </c>
      <c r="H950" s="38">
        <v>0</v>
      </c>
      <c r="I950" s="33"/>
      <c r="J950" s="39">
        <v>0</v>
      </c>
      <c r="K950" s="39"/>
      <c r="L950" s="38">
        <f t="shared" si="268"/>
        <v>0</v>
      </c>
      <c r="M950" s="33"/>
      <c r="N950" s="37">
        <f t="shared" si="269"/>
        <v>0.34326076</v>
      </c>
      <c r="O950" s="37">
        <f t="shared" si="270"/>
        <v>0</v>
      </c>
      <c r="P950" s="36"/>
      <c r="Q950" s="36"/>
      <c r="R950" s="35">
        <f t="shared" si="265"/>
        <v>-0.34326076</v>
      </c>
      <c r="S950" s="35">
        <f t="shared" si="266"/>
        <v>0.34326076</v>
      </c>
      <c r="T950" s="34"/>
      <c r="U950" s="33"/>
      <c r="V950" s="33"/>
      <c r="W950" s="32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</row>
    <row r="951" spans="1:42" ht="46.8">
      <c r="A951" s="44" t="s">
        <v>941</v>
      </c>
      <c r="B951" s="62" t="s">
        <v>940</v>
      </c>
      <c r="C951" s="39"/>
      <c r="D951" s="45"/>
      <c r="E951" s="41">
        <f t="shared" si="267"/>
        <v>3.6231319999999997E-2</v>
      </c>
      <c r="F951" s="33"/>
      <c r="G951" s="38">
        <v>3.6231319999999997E-2</v>
      </c>
      <c r="H951" s="38">
        <v>0</v>
      </c>
      <c r="I951" s="33"/>
      <c r="J951" s="39">
        <v>0</v>
      </c>
      <c r="K951" s="39"/>
      <c r="L951" s="38">
        <f t="shared" si="268"/>
        <v>0</v>
      </c>
      <c r="M951" s="33"/>
      <c r="N951" s="37">
        <f t="shared" si="269"/>
        <v>3.6231319999999997E-2</v>
      </c>
      <c r="O951" s="37">
        <f t="shared" si="270"/>
        <v>0</v>
      </c>
      <c r="P951" s="38">
        <v>3.6230999999999999E-2</v>
      </c>
      <c r="Q951" s="38">
        <v>3.6230999999999999E-2</v>
      </c>
      <c r="R951" s="35">
        <f t="shared" si="265"/>
        <v>-3.6231319999999997E-2</v>
      </c>
      <c r="S951" s="35">
        <f t="shared" si="266"/>
        <v>3.6231319999999997E-2</v>
      </c>
      <c r="T951" s="34"/>
      <c r="U951" s="33"/>
      <c r="V951" s="33"/>
      <c r="W951" s="32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</row>
    <row r="952" spans="1:42" ht="28.8">
      <c r="A952" s="44" t="s">
        <v>939</v>
      </c>
      <c r="B952" s="55" t="s">
        <v>938</v>
      </c>
      <c r="C952" s="50"/>
      <c r="D952" s="48"/>
      <c r="E952" s="41">
        <f t="shared" si="267"/>
        <v>8.5055999999999993E-2</v>
      </c>
      <c r="F952" s="33"/>
      <c r="G952" s="38"/>
      <c r="H952" s="38"/>
      <c r="I952" s="39">
        <v>7.0055999999999993E-2</v>
      </c>
      <c r="J952" s="39"/>
      <c r="K952" s="38">
        <v>1.4999999999999999E-2</v>
      </c>
      <c r="L952" s="38"/>
      <c r="M952" s="33"/>
      <c r="N952" s="37">
        <f t="shared" si="269"/>
        <v>8.5055999999999993E-2</v>
      </c>
      <c r="O952" s="37">
        <f t="shared" si="270"/>
        <v>7.0055999999999993E-2</v>
      </c>
      <c r="P952" s="36"/>
      <c r="Q952" s="36"/>
      <c r="R952" s="35">
        <f t="shared" si="265"/>
        <v>-8.5055999999999993E-2</v>
      </c>
      <c r="S952" s="35">
        <f t="shared" si="266"/>
        <v>8.5055999999999993E-2</v>
      </c>
      <c r="T952" s="34"/>
      <c r="U952" s="33"/>
      <c r="V952" s="33"/>
      <c r="W952" s="3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</row>
    <row r="953" spans="1:42" ht="46.8">
      <c r="A953" s="44" t="s">
        <v>937</v>
      </c>
      <c r="B953" s="62" t="s">
        <v>936</v>
      </c>
      <c r="C953" s="39"/>
      <c r="D953" s="45"/>
      <c r="E953" s="41">
        <f t="shared" si="267"/>
        <v>2.53E-2</v>
      </c>
      <c r="F953" s="33"/>
      <c r="G953" s="38"/>
      <c r="H953" s="38"/>
      <c r="I953" s="39">
        <v>2.53E-2</v>
      </c>
      <c r="J953" s="39"/>
      <c r="K953" s="39"/>
      <c r="L953" s="38"/>
      <c r="M953" s="33"/>
      <c r="N953" s="37">
        <f t="shared" si="269"/>
        <v>2.53E-2</v>
      </c>
      <c r="O953" s="37">
        <f t="shared" si="270"/>
        <v>2.53E-2</v>
      </c>
      <c r="P953" s="36"/>
      <c r="Q953" s="36"/>
      <c r="R953" s="35">
        <f t="shared" si="265"/>
        <v>-2.53E-2</v>
      </c>
      <c r="S953" s="35">
        <f t="shared" si="266"/>
        <v>2.53E-2</v>
      </c>
      <c r="T953" s="34"/>
      <c r="U953" s="33"/>
      <c r="V953" s="33"/>
      <c r="W953" s="32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</row>
    <row r="954" spans="1:42" ht="21" customHeight="1">
      <c r="A954" s="44" t="s">
        <v>935</v>
      </c>
      <c r="B954" s="47" t="s">
        <v>934</v>
      </c>
      <c r="C954" s="47"/>
      <c r="D954" s="61"/>
      <c r="E954" s="41">
        <f t="shared" si="267"/>
        <v>0.31509895999999998</v>
      </c>
      <c r="F954" s="33"/>
      <c r="G954" s="38"/>
      <c r="H954" s="38"/>
      <c r="I954" s="39"/>
      <c r="J954" s="39"/>
      <c r="K954" s="60">
        <v>0.31509895999999998</v>
      </c>
      <c r="L954" s="38"/>
      <c r="M954" s="33"/>
      <c r="N954" s="37"/>
      <c r="O954" s="37"/>
      <c r="P954" s="36"/>
      <c r="Q954" s="36"/>
      <c r="R954" s="35">
        <f t="shared" si="265"/>
        <v>-0.31509895999999998</v>
      </c>
      <c r="S954" s="35">
        <f t="shared" si="266"/>
        <v>0.31509895999999998</v>
      </c>
      <c r="T954" s="34"/>
      <c r="U954" s="33"/>
      <c r="V954" s="33"/>
      <c r="W954" s="32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</row>
    <row r="955" spans="1:42" ht="26.25" customHeight="1">
      <c r="A955" s="44" t="s">
        <v>933</v>
      </c>
      <c r="B955" s="47" t="s">
        <v>932</v>
      </c>
      <c r="C955" s="47"/>
      <c r="D955" s="61"/>
      <c r="E955" s="41">
        <f t="shared" si="267"/>
        <v>4.1424999999999997E-2</v>
      </c>
      <c r="F955" s="33"/>
      <c r="G955" s="38"/>
      <c r="H955" s="38"/>
      <c r="I955" s="39"/>
      <c r="J955" s="39"/>
      <c r="K955" s="60">
        <v>4.1424999999999997E-2</v>
      </c>
      <c r="L955" s="38"/>
      <c r="M955" s="33"/>
      <c r="N955" s="37"/>
      <c r="O955" s="37"/>
      <c r="P955" s="36"/>
      <c r="Q955" s="36"/>
      <c r="R955" s="35">
        <f t="shared" si="265"/>
        <v>-4.1424999999999997E-2</v>
      </c>
      <c r="S955" s="35">
        <f t="shared" si="266"/>
        <v>4.1424999999999997E-2</v>
      </c>
      <c r="T955" s="34"/>
      <c r="U955" s="33"/>
      <c r="V955" s="33"/>
      <c r="W955" s="32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</row>
    <row r="956" spans="1:42" s="208" customFormat="1" ht="21" customHeight="1">
      <c r="A956" s="209" t="s">
        <v>526</v>
      </c>
      <c r="B956" s="197" t="s">
        <v>931</v>
      </c>
      <c r="C956" s="198"/>
      <c r="D956" s="199"/>
      <c r="E956" s="217"/>
      <c r="F956" s="199"/>
      <c r="G956" s="199"/>
      <c r="H956" s="199"/>
      <c r="I956" s="199"/>
      <c r="J956" s="199"/>
      <c r="K956" s="199"/>
      <c r="L956" s="210"/>
      <c r="M956" s="201"/>
      <c r="N956" s="203"/>
      <c r="O956" s="203"/>
      <c r="P956" s="204"/>
      <c r="Q956" s="204"/>
      <c r="R956" s="205">
        <f t="shared" si="265"/>
        <v>0</v>
      </c>
      <c r="S956" s="205">
        <f t="shared" si="266"/>
        <v>0</v>
      </c>
      <c r="T956" s="206"/>
      <c r="U956" s="201"/>
      <c r="V956" s="201"/>
      <c r="W956" s="207"/>
    </row>
    <row r="957" spans="1:42" ht="31.2">
      <c r="A957" s="44" t="s">
        <v>930</v>
      </c>
      <c r="B957" s="43" t="s">
        <v>929</v>
      </c>
      <c r="C957" s="45"/>
      <c r="D957" s="42">
        <v>0.45021061276800006</v>
      </c>
      <c r="E957" s="37">
        <f t="shared" ref="E957:E967" si="271">G957+I957+K957+M957</f>
        <v>0.161108</v>
      </c>
      <c r="F957" s="45"/>
      <c r="G957" s="59"/>
      <c r="H957" s="45">
        <v>0.15007020425600001</v>
      </c>
      <c r="I957" s="37">
        <v>3.0107999999999999E-2</v>
      </c>
      <c r="J957" s="45">
        <v>0.15007020425600001</v>
      </c>
      <c r="K957" s="37">
        <v>0.13100000000000001</v>
      </c>
      <c r="L957" s="45">
        <f>D957-H957-J957-F957</f>
        <v>0.15007020425600007</v>
      </c>
      <c r="M957" s="45"/>
      <c r="N957" s="45">
        <f t="shared" ref="N957:N967" si="272">G957+I957+K957</f>
        <v>0.161108</v>
      </c>
      <c r="O957" s="45">
        <f t="shared" ref="O957:O967" si="273">K957</f>
        <v>0.13100000000000001</v>
      </c>
      <c r="P957" s="45"/>
      <c r="Q957" s="45"/>
      <c r="R957" s="35">
        <f t="shared" si="265"/>
        <v>0.28910261276800009</v>
      </c>
      <c r="S957" s="35">
        <f t="shared" si="266"/>
        <v>-0.13903240851200002</v>
      </c>
      <c r="T957" s="34">
        <f>E957/(F957+H957+J957)-100%</f>
        <v>-0.46322455946961005</v>
      </c>
      <c r="U957" s="37"/>
      <c r="V957" s="37"/>
      <c r="W957" s="56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</row>
    <row r="958" spans="1:42" ht="46.8">
      <c r="A958" s="44" t="s">
        <v>928</v>
      </c>
      <c r="B958" s="43" t="s">
        <v>927</v>
      </c>
      <c r="C958" s="45"/>
      <c r="D958" s="42">
        <v>0.76613640569087993</v>
      </c>
      <c r="E958" s="37">
        <f t="shared" si="271"/>
        <v>0.91125100000000003</v>
      </c>
      <c r="F958" s="45"/>
      <c r="G958" s="59"/>
      <c r="H958" s="45">
        <v>0.25537880189695999</v>
      </c>
      <c r="I958" s="37">
        <v>0.111251</v>
      </c>
      <c r="J958" s="45">
        <v>0.25537880189695999</v>
      </c>
      <c r="K958" s="37">
        <v>0.8</v>
      </c>
      <c r="L958" s="45">
        <f>D958-H958-J958-F958</f>
        <v>0.25537880189695988</v>
      </c>
      <c r="M958" s="45"/>
      <c r="N958" s="45">
        <f t="shared" si="272"/>
        <v>0.91125100000000003</v>
      </c>
      <c r="O958" s="45">
        <f t="shared" si="273"/>
        <v>0.8</v>
      </c>
      <c r="P958" s="45"/>
      <c r="Q958" s="45"/>
      <c r="R958" s="35">
        <f t="shared" si="265"/>
        <v>-0.1451145943091201</v>
      </c>
      <c r="S958" s="35">
        <f t="shared" si="266"/>
        <v>0.40049339620607999</v>
      </c>
      <c r="T958" s="34">
        <f>E958/(F958+H958+J958)-100%</f>
        <v>0.78411636602412815</v>
      </c>
      <c r="U958" s="37"/>
      <c r="V958" s="37"/>
      <c r="W958" s="56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</row>
    <row r="959" spans="1:42" ht="31.2">
      <c r="A959" s="44" t="s">
        <v>926</v>
      </c>
      <c r="B959" s="43" t="s">
        <v>925</v>
      </c>
      <c r="C959" s="45"/>
      <c r="D959" s="42">
        <v>0.62125295555555549</v>
      </c>
      <c r="E959" s="37">
        <f t="shared" si="271"/>
        <v>0</v>
      </c>
      <c r="F959" s="45"/>
      <c r="G959" s="59"/>
      <c r="H959" s="45">
        <v>0.2070843185185185</v>
      </c>
      <c r="I959" s="37">
        <v>0</v>
      </c>
      <c r="J959" s="45">
        <v>0.2070843185185185</v>
      </c>
      <c r="K959" s="37">
        <v>0</v>
      </c>
      <c r="L959" s="45">
        <f>D959-H959-J959-F959</f>
        <v>0.2070843185185185</v>
      </c>
      <c r="M959" s="45"/>
      <c r="N959" s="45">
        <f t="shared" si="272"/>
        <v>0</v>
      </c>
      <c r="O959" s="45">
        <f t="shared" si="273"/>
        <v>0</v>
      </c>
      <c r="P959" s="45"/>
      <c r="Q959" s="45"/>
      <c r="R959" s="35">
        <f t="shared" si="265"/>
        <v>0.62125295555555549</v>
      </c>
      <c r="S959" s="35">
        <f t="shared" si="266"/>
        <v>-0.41416863703703699</v>
      </c>
      <c r="T959" s="34">
        <f>E959/(F959+H959+J959)-100%</f>
        <v>-1</v>
      </c>
      <c r="U959" s="37"/>
      <c r="V959" s="37"/>
      <c r="W959" s="56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</row>
    <row r="960" spans="1:42" ht="46.8">
      <c r="A960" s="44" t="s">
        <v>924</v>
      </c>
      <c r="B960" s="43" t="str">
        <f>[2]TDSheet!$B$1400</f>
        <v>ТЯЖ Д 475/11 28.04.11 Р 155/11 ЛЭП-0,4 кВ от ТП № 205 до ВРУ-0,4 кВ районного дома культуры «Юбилейный» по ул. Ленина, 21 в п.г.т. Тя</v>
      </c>
      <c r="C960" s="37">
        <v>0.107</v>
      </c>
      <c r="D960" s="57"/>
      <c r="E960" s="37">
        <f t="shared" si="271"/>
        <v>2.1157499999999999E-2</v>
      </c>
      <c r="F960" s="37"/>
      <c r="G960" s="37">
        <v>2.1157499999999999E-2</v>
      </c>
      <c r="H960" s="37"/>
      <c r="I960" s="37">
        <v>0</v>
      </c>
      <c r="J960" s="37"/>
      <c r="K960" s="37">
        <v>0</v>
      </c>
      <c r="L960" s="37"/>
      <c r="M960" s="45"/>
      <c r="N960" s="45">
        <f t="shared" si="272"/>
        <v>2.1157499999999999E-2</v>
      </c>
      <c r="O960" s="45">
        <f t="shared" si="273"/>
        <v>0</v>
      </c>
      <c r="P960" s="45"/>
      <c r="Q960" s="45"/>
      <c r="R960" s="35">
        <f t="shared" si="265"/>
        <v>-2.1157499999999999E-2</v>
      </c>
      <c r="S960" s="35">
        <f t="shared" si="266"/>
        <v>2.1157499999999999E-2</v>
      </c>
      <c r="T960" s="34"/>
      <c r="U960" s="37"/>
      <c r="V960" s="37"/>
      <c r="W960" s="56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</row>
    <row r="961" spans="1:42" ht="46.8">
      <c r="A961" s="44" t="s">
        <v>923</v>
      </c>
      <c r="B961" s="43" t="str">
        <f>[2]TDSheet!$B$1403</f>
        <v>ТЯЖ Д 475/11 28.04.11 Р 155/11 ЛЭП-0,4 кВ от ТП № 4 до ВРУ-0,4 кВ районного дома культуры «Юбилейный» по ул. Ленина, 21 в п.г.т. Тяжи</v>
      </c>
      <c r="C961" s="37">
        <v>7.0999999999999994E-2</v>
      </c>
      <c r="D961" s="57"/>
      <c r="E961" s="37">
        <f t="shared" si="271"/>
        <v>2.1157499999999999E-2</v>
      </c>
      <c r="F961" s="37"/>
      <c r="G961" s="37">
        <v>2.1157499999999999E-2</v>
      </c>
      <c r="H961" s="37"/>
      <c r="I961" s="37">
        <v>0</v>
      </c>
      <c r="J961" s="37"/>
      <c r="K961" s="37">
        <v>0</v>
      </c>
      <c r="L961" s="37"/>
      <c r="M961" s="45"/>
      <c r="N961" s="45">
        <f t="shared" si="272"/>
        <v>2.1157499999999999E-2</v>
      </c>
      <c r="O961" s="45">
        <f t="shared" si="273"/>
        <v>0</v>
      </c>
      <c r="P961" s="45"/>
      <c r="Q961" s="45"/>
      <c r="R961" s="35">
        <f t="shared" si="265"/>
        <v>-2.1157499999999999E-2</v>
      </c>
      <c r="S961" s="35">
        <f t="shared" si="266"/>
        <v>2.1157499999999999E-2</v>
      </c>
      <c r="T961" s="34"/>
      <c r="U961" s="37"/>
      <c r="V961" s="37"/>
      <c r="W961" s="56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</row>
    <row r="962" spans="1:42" ht="46.8">
      <c r="A962" s="44" t="s">
        <v>922</v>
      </c>
      <c r="B962" s="43" t="str">
        <f>[2]TDSheet!$B$1406</f>
        <v>ТЯЖ Д 708/11 14.07.11 Р 188/11 ЛЭП-0,4 кВ от ВЛИ-0,4 кВ ТП № 211 до ВРУ-0,4 кВ жилого дома по ул. Школьная, 2а в пгт. Тяжинский</v>
      </c>
      <c r="C962" s="37">
        <v>0.06</v>
      </c>
      <c r="D962" s="57"/>
      <c r="E962" s="37">
        <f t="shared" si="271"/>
        <v>1.213E-2</v>
      </c>
      <c r="F962" s="37"/>
      <c r="G962" s="37">
        <v>1.213E-2</v>
      </c>
      <c r="H962" s="37"/>
      <c r="I962" s="37">
        <v>0</v>
      </c>
      <c r="J962" s="37"/>
      <c r="K962" s="37">
        <v>0</v>
      </c>
      <c r="L962" s="37"/>
      <c r="M962" s="45"/>
      <c r="N962" s="45">
        <f t="shared" si="272"/>
        <v>1.213E-2</v>
      </c>
      <c r="O962" s="45">
        <f t="shared" si="273"/>
        <v>0</v>
      </c>
      <c r="P962" s="45"/>
      <c r="Q962" s="45"/>
      <c r="R962" s="35">
        <f t="shared" si="265"/>
        <v>-1.213E-2</v>
      </c>
      <c r="S962" s="35">
        <f t="shared" si="266"/>
        <v>1.213E-2</v>
      </c>
      <c r="T962" s="34"/>
      <c r="U962" s="37"/>
      <c r="V962" s="37"/>
      <c r="W962" s="56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</row>
    <row r="963" spans="1:42" ht="62.4">
      <c r="A963" s="44" t="s">
        <v>921</v>
      </c>
      <c r="B963" s="58" t="s">
        <v>920</v>
      </c>
      <c r="C963" s="37">
        <v>0.06</v>
      </c>
      <c r="D963" s="57"/>
      <c r="E963" s="37">
        <f t="shared" si="271"/>
        <v>0</v>
      </c>
      <c r="F963" s="37"/>
      <c r="G963" s="37">
        <v>0</v>
      </c>
      <c r="H963" s="37"/>
      <c r="I963" s="37">
        <v>0</v>
      </c>
      <c r="J963" s="37"/>
      <c r="K963" s="37">
        <v>0</v>
      </c>
      <c r="L963" s="37"/>
      <c r="M963" s="37">
        <v>0</v>
      </c>
      <c r="N963" s="45">
        <f t="shared" si="272"/>
        <v>0</v>
      </c>
      <c r="O963" s="45">
        <f t="shared" si="273"/>
        <v>0</v>
      </c>
      <c r="P963" s="45"/>
      <c r="Q963" s="45"/>
      <c r="R963" s="35">
        <f t="shared" si="265"/>
        <v>0</v>
      </c>
      <c r="S963" s="35">
        <f t="shared" si="266"/>
        <v>0</v>
      </c>
      <c r="T963" s="34"/>
      <c r="U963" s="37"/>
      <c r="V963" s="37"/>
      <c r="W963" s="56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</row>
    <row r="964" spans="1:42" ht="62.4">
      <c r="A964" s="44" t="s">
        <v>919</v>
      </c>
      <c r="B964" s="43" t="s">
        <v>918</v>
      </c>
      <c r="C964" s="37"/>
      <c r="D964" s="57"/>
      <c r="E964" s="37">
        <f t="shared" si="271"/>
        <v>0.92578399999999994</v>
      </c>
      <c r="F964" s="37"/>
      <c r="G964" s="37">
        <v>0</v>
      </c>
      <c r="H964" s="37"/>
      <c r="I964" s="37">
        <v>1.714E-3</v>
      </c>
      <c r="J964" s="37"/>
      <c r="K964" s="37">
        <v>0.92406999999999995</v>
      </c>
      <c r="L964" s="37"/>
      <c r="M964" s="45"/>
      <c r="N964" s="45">
        <f t="shared" si="272"/>
        <v>0.92578399999999994</v>
      </c>
      <c r="O964" s="45">
        <f t="shared" si="273"/>
        <v>0.92406999999999995</v>
      </c>
      <c r="P964" s="45"/>
      <c r="Q964" s="45"/>
      <c r="R964" s="35">
        <f t="shared" si="265"/>
        <v>-0.92578399999999994</v>
      </c>
      <c r="S964" s="35">
        <f t="shared" si="266"/>
        <v>0.92578399999999994</v>
      </c>
      <c r="T964" s="34"/>
      <c r="U964" s="37"/>
      <c r="V964" s="37"/>
      <c r="W964" s="56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</row>
    <row r="965" spans="1:42" ht="62.4">
      <c r="A965" s="44" t="s">
        <v>917</v>
      </c>
      <c r="B965" s="43" t="s">
        <v>916</v>
      </c>
      <c r="C965" s="37"/>
      <c r="D965" s="57"/>
      <c r="E965" s="37">
        <f t="shared" si="271"/>
        <v>0.35271399999999997</v>
      </c>
      <c r="F965" s="37"/>
      <c r="G965" s="37">
        <v>0</v>
      </c>
      <c r="H965" s="37"/>
      <c r="I965" s="37">
        <v>1.714E-3</v>
      </c>
      <c r="J965" s="37"/>
      <c r="K965" s="37">
        <v>0.35099999999999998</v>
      </c>
      <c r="L965" s="37"/>
      <c r="M965" s="45"/>
      <c r="N965" s="45">
        <f t="shared" si="272"/>
        <v>0.35271399999999997</v>
      </c>
      <c r="O965" s="45">
        <f t="shared" si="273"/>
        <v>0.35099999999999998</v>
      </c>
      <c r="P965" s="45"/>
      <c r="Q965" s="45"/>
      <c r="R965" s="35">
        <f t="shared" si="265"/>
        <v>-0.35271399999999997</v>
      </c>
      <c r="S965" s="35">
        <f t="shared" si="266"/>
        <v>0.35271399999999997</v>
      </c>
      <c r="T965" s="34"/>
      <c r="U965" s="37"/>
      <c r="V965" s="37"/>
      <c r="W965" s="56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</row>
    <row r="966" spans="1:42" ht="62.4">
      <c r="A966" s="44" t="s">
        <v>915</v>
      </c>
      <c r="B966" s="43" t="s">
        <v>914</v>
      </c>
      <c r="C966" s="37"/>
      <c r="D966" s="57"/>
      <c r="E966" s="37">
        <f t="shared" si="271"/>
        <v>0.35671399999999998</v>
      </c>
      <c r="F966" s="37"/>
      <c r="G966" s="37">
        <v>0</v>
      </c>
      <c r="H966" s="37"/>
      <c r="I966" s="37">
        <v>1.714E-3</v>
      </c>
      <c r="J966" s="37"/>
      <c r="K966" s="37">
        <v>0.35499999999999998</v>
      </c>
      <c r="L966" s="37"/>
      <c r="M966" s="45"/>
      <c r="N966" s="45">
        <f t="shared" si="272"/>
        <v>0.35671399999999998</v>
      </c>
      <c r="O966" s="45">
        <f t="shared" si="273"/>
        <v>0.35499999999999998</v>
      </c>
      <c r="P966" s="45"/>
      <c r="Q966" s="45"/>
      <c r="R966" s="35">
        <f t="shared" si="265"/>
        <v>-0.35671399999999998</v>
      </c>
      <c r="S966" s="35">
        <f t="shared" si="266"/>
        <v>0.35671399999999998</v>
      </c>
      <c r="T966" s="34"/>
      <c r="U966" s="37"/>
      <c r="V966" s="37"/>
      <c r="W966" s="5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</row>
    <row r="967" spans="1:42" ht="78">
      <c r="A967" s="44" t="s">
        <v>913</v>
      </c>
      <c r="B967" s="43" t="s">
        <v>912</v>
      </c>
      <c r="C967" s="37"/>
      <c r="D967" s="57"/>
      <c r="E967" s="37">
        <f t="shared" si="271"/>
        <v>0.32081399999999999</v>
      </c>
      <c r="F967" s="37"/>
      <c r="G967" s="37">
        <v>0</v>
      </c>
      <c r="H967" s="37"/>
      <c r="I967" s="37">
        <v>1.714E-3</v>
      </c>
      <c r="J967" s="37"/>
      <c r="K967" s="37">
        <v>0.31909999999999999</v>
      </c>
      <c r="L967" s="37"/>
      <c r="M967" s="45"/>
      <c r="N967" s="45">
        <f t="shared" si="272"/>
        <v>0.32081399999999999</v>
      </c>
      <c r="O967" s="45">
        <f t="shared" si="273"/>
        <v>0.31909999999999999</v>
      </c>
      <c r="P967" s="45"/>
      <c r="Q967" s="45"/>
      <c r="R967" s="35">
        <f t="shared" si="265"/>
        <v>-0.32081399999999999</v>
      </c>
      <c r="S967" s="35">
        <f t="shared" si="266"/>
        <v>0.32081399999999999</v>
      </c>
      <c r="T967" s="34"/>
      <c r="U967" s="37"/>
      <c r="V967" s="37"/>
      <c r="W967" s="56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</row>
    <row r="968" spans="1:42" s="208" customFormat="1">
      <c r="A968" s="209" t="s">
        <v>507</v>
      </c>
      <c r="B968" s="197" t="s">
        <v>911</v>
      </c>
      <c r="C968" s="198"/>
      <c r="D968" s="217"/>
      <c r="E968" s="217"/>
      <c r="F968" s="217"/>
      <c r="G968" s="217"/>
      <c r="H968" s="217"/>
      <c r="I968" s="217"/>
      <c r="J968" s="217"/>
      <c r="K968" s="217"/>
      <c r="L968" s="210"/>
      <c r="M968" s="201"/>
      <c r="N968" s="203">
        <f t="shared" ref="N968:N996" si="274">E968</f>
        <v>0</v>
      </c>
      <c r="O968" s="203">
        <f t="shared" ref="O968:O996" si="275">I968</f>
        <v>0</v>
      </c>
      <c r="P968" s="204"/>
      <c r="Q968" s="204"/>
      <c r="R968" s="205">
        <f t="shared" si="265"/>
        <v>0</v>
      </c>
      <c r="S968" s="205">
        <f t="shared" si="266"/>
        <v>0</v>
      </c>
      <c r="T968" s="206"/>
      <c r="U968" s="201"/>
      <c r="V968" s="201"/>
      <c r="W968" s="207"/>
    </row>
    <row r="969" spans="1:42" ht="46.8">
      <c r="A969" s="44" t="s">
        <v>910</v>
      </c>
      <c r="B969" s="43" t="s">
        <v>909</v>
      </c>
      <c r="C969" s="39"/>
      <c r="D969" s="42">
        <v>0.14754757694444443</v>
      </c>
      <c r="E969" s="41">
        <f>G969+I969+K969+M969</f>
        <v>0</v>
      </c>
      <c r="F969" s="33"/>
      <c r="G969" s="40"/>
      <c r="H969" s="38">
        <v>4.9182525648148144E-2</v>
      </c>
      <c r="I969" s="33"/>
      <c r="J969" s="39">
        <v>4.9182525648148144E-2</v>
      </c>
      <c r="K969" s="39"/>
      <c r="L969" s="38">
        <f t="shared" ref="L969:L987" si="276">D969-H969-J969-F969</f>
        <v>4.918252564814813E-2</v>
      </c>
      <c r="M969" s="33"/>
      <c r="N969" s="37">
        <f t="shared" si="274"/>
        <v>0</v>
      </c>
      <c r="O969" s="37">
        <f t="shared" si="275"/>
        <v>0</v>
      </c>
      <c r="P969" s="36"/>
      <c r="Q969" s="36"/>
      <c r="R969" s="35">
        <f t="shared" si="265"/>
        <v>0.14754757694444443</v>
      </c>
      <c r="S969" s="35">
        <f t="shared" si="266"/>
        <v>-9.8365051296296288E-2</v>
      </c>
      <c r="T969" s="34">
        <f>E969/(F969+H969+J969)-100%</f>
        <v>-1</v>
      </c>
      <c r="U969" s="33"/>
      <c r="V969" s="33"/>
      <c r="W969" s="32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</row>
    <row r="970" spans="1:42" ht="62.4">
      <c r="A970" s="44" t="s">
        <v>908</v>
      </c>
      <c r="B970" s="43" t="s">
        <v>907</v>
      </c>
      <c r="C970" s="39"/>
      <c r="D970" s="42">
        <v>1.9128638035344441</v>
      </c>
      <c r="E970" s="41">
        <f>G970+I970+K970+M970</f>
        <v>0</v>
      </c>
      <c r="F970" s="33"/>
      <c r="G970" s="40"/>
      <c r="H970" s="38">
        <v>0.63762126784481465</v>
      </c>
      <c r="I970" s="33"/>
      <c r="J970" s="39">
        <v>0.63762126784481465</v>
      </c>
      <c r="K970" s="39"/>
      <c r="L970" s="38">
        <f t="shared" si="276"/>
        <v>0.63762126784481488</v>
      </c>
      <c r="M970" s="33"/>
      <c r="N970" s="37">
        <f t="shared" si="274"/>
        <v>0</v>
      </c>
      <c r="O970" s="37">
        <f t="shared" si="275"/>
        <v>0</v>
      </c>
      <c r="P970" s="36"/>
      <c r="Q970" s="36"/>
      <c r="R970" s="35">
        <f t="shared" si="265"/>
        <v>1.9128638035344441</v>
      </c>
      <c r="S970" s="35">
        <f t="shared" si="266"/>
        <v>-1.2752425356896293</v>
      </c>
      <c r="T970" s="34">
        <f>E970/(F970+H970+J970)-100%</f>
        <v>-1</v>
      </c>
      <c r="U970" s="33"/>
      <c r="V970" s="33"/>
      <c r="W970" s="32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</row>
    <row r="971" spans="1:42" ht="46.8">
      <c r="A971" s="44" t="s">
        <v>906</v>
      </c>
      <c r="B971" s="43" t="str">
        <f>[1]TDSheet!$B$1409</f>
        <v>ЧЕБ Д 1075/09 29.12.09 Р 73/12 Трансформаторная подстанция (ТП 10/0,4кВ,2х400кВА), ул.Советская,42а  пгт. Верх - Чебула</v>
      </c>
      <c r="C971" s="39"/>
      <c r="D971" s="42"/>
      <c r="E971" s="41">
        <f>G971+I971+K971+M971</f>
        <v>4.8576359999999999E-2</v>
      </c>
      <c r="F971" s="33"/>
      <c r="G971" s="39">
        <v>4.8576359999999999E-2</v>
      </c>
      <c r="H971" s="38">
        <v>0</v>
      </c>
      <c r="I971" s="33"/>
      <c r="J971" s="39">
        <v>0</v>
      </c>
      <c r="K971" s="39"/>
      <c r="L971" s="38">
        <f t="shared" si="276"/>
        <v>0</v>
      </c>
      <c r="M971" s="33"/>
      <c r="N971" s="37">
        <f t="shared" si="274"/>
        <v>4.8576359999999999E-2</v>
      </c>
      <c r="O971" s="37">
        <f t="shared" si="275"/>
        <v>0</v>
      </c>
      <c r="P971" s="36"/>
      <c r="Q971" s="36"/>
      <c r="R971" s="35">
        <f t="shared" si="265"/>
        <v>-4.8576359999999999E-2</v>
      </c>
      <c r="S971" s="35">
        <f t="shared" si="266"/>
        <v>4.8576359999999999E-2</v>
      </c>
      <c r="T971" s="34"/>
      <c r="U971" s="33"/>
      <c r="V971" s="33"/>
      <c r="W971" s="32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</row>
    <row r="972" spans="1:42" ht="31.2">
      <c r="A972" s="44" t="s">
        <v>905</v>
      </c>
      <c r="B972" s="43" t="str">
        <f>[1]TDSheet!$B$1450</f>
        <v>ЧЕБ Д 429/10 30.06.10 Р 231/10 ЛЭП-10 кВ от ЛЭП-10кВ Ф-10-6-С до МТП № Ч-189п ул.Губернаторская</v>
      </c>
      <c r="C972" s="39"/>
      <c r="D972" s="42"/>
      <c r="E972" s="41">
        <f>G972+I972+K972+M972</f>
        <v>1.1505354E-3</v>
      </c>
      <c r="F972" s="33"/>
      <c r="G972" s="39">
        <v>1.1505354E-3</v>
      </c>
      <c r="H972" s="38">
        <v>0</v>
      </c>
      <c r="I972" s="33"/>
      <c r="J972" s="39">
        <v>0</v>
      </c>
      <c r="K972" s="39"/>
      <c r="L972" s="38">
        <f t="shared" si="276"/>
        <v>0</v>
      </c>
      <c r="M972" s="33"/>
      <c r="N972" s="37">
        <f t="shared" si="274"/>
        <v>1.1505354E-3</v>
      </c>
      <c r="O972" s="37">
        <f t="shared" si="275"/>
        <v>0</v>
      </c>
      <c r="P972" s="36"/>
      <c r="Q972" s="36"/>
      <c r="R972" s="35">
        <f t="shared" si="265"/>
        <v>-1.1505354E-3</v>
      </c>
      <c r="S972" s="35">
        <f t="shared" si="266"/>
        <v>1.1505354E-3</v>
      </c>
      <c r="T972" s="34"/>
      <c r="U972" s="33"/>
      <c r="V972" s="33"/>
      <c r="W972" s="3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</row>
    <row r="973" spans="1:42" s="208" customFormat="1">
      <c r="A973" s="209" t="s">
        <v>508</v>
      </c>
      <c r="B973" s="197" t="s">
        <v>904</v>
      </c>
      <c r="C973" s="198"/>
      <c r="D973" s="199"/>
      <c r="E973" s="214"/>
      <c r="F973" s="199"/>
      <c r="G973" s="199"/>
      <c r="H973" s="199"/>
      <c r="I973" s="199"/>
      <c r="J973" s="198"/>
      <c r="K973" s="198"/>
      <c r="L973" s="210">
        <f t="shared" si="276"/>
        <v>0</v>
      </c>
      <c r="M973" s="201"/>
      <c r="N973" s="203">
        <f t="shared" si="274"/>
        <v>0</v>
      </c>
      <c r="O973" s="203">
        <f t="shared" si="275"/>
        <v>0</v>
      </c>
      <c r="P973" s="204"/>
      <c r="Q973" s="204"/>
      <c r="R973" s="205">
        <f t="shared" si="265"/>
        <v>0</v>
      </c>
      <c r="S973" s="205">
        <f t="shared" si="266"/>
        <v>0</v>
      </c>
      <c r="T973" s="206"/>
      <c r="U973" s="201"/>
      <c r="V973" s="201"/>
      <c r="W973" s="207"/>
    </row>
    <row r="974" spans="1:42" ht="46.8">
      <c r="A974" s="44" t="s">
        <v>903</v>
      </c>
      <c r="B974" s="43" t="s">
        <v>902</v>
      </c>
      <c r="C974" s="39"/>
      <c r="D974" s="42">
        <v>1.242505911111111</v>
      </c>
      <c r="E974" s="41">
        <f t="shared" ref="E974:E1003" si="277">G974+I974+K974+M974</f>
        <v>0</v>
      </c>
      <c r="F974" s="33"/>
      <c r="G974" s="40"/>
      <c r="H974" s="38">
        <v>0.41416863703703699</v>
      </c>
      <c r="I974" s="33"/>
      <c r="J974" s="39">
        <v>0.41416863703703699</v>
      </c>
      <c r="K974" s="39"/>
      <c r="L974" s="38">
        <f t="shared" si="276"/>
        <v>0.41416863703703699</v>
      </c>
      <c r="M974" s="33"/>
      <c r="N974" s="37">
        <f t="shared" si="274"/>
        <v>0</v>
      </c>
      <c r="O974" s="37">
        <f t="shared" si="275"/>
        <v>0</v>
      </c>
      <c r="P974" s="36"/>
      <c r="Q974" s="36"/>
      <c r="R974" s="35">
        <f t="shared" si="265"/>
        <v>1.242505911111111</v>
      </c>
      <c r="S974" s="35">
        <f t="shared" si="266"/>
        <v>-0.82833727407407398</v>
      </c>
      <c r="T974" s="34">
        <f t="shared" ref="T974:T983" si="278">E974/(F974+H974+J974)-100%</f>
        <v>-1</v>
      </c>
      <c r="U974" s="33"/>
      <c r="V974" s="33"/>
      <c r="W974" s="32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</row>
    <row r="975" spans="1:42" ht="62.4">
      <c r="A975" s="44" t="s">
        <v>901</v>
      </c>
      <c r="B975" s="43" t="s">
        <v>900</v>
      </c>
      <c r="C975" s="39"/>
      <c r="D975" s="42">
        <v>0.46593971666666661</v>
      </c>
      <c r="E975" s="41">
        <f t="shared" si="277"/>
        <v>0</v>
      </c>
      <c r="F975" s="33"/>
      <c r="G975" s="40"/>
      <c r="H975" s="38">
        <v>0.15531323888888887</v>
      </c>
      <c r="I975" s="33"/>
      <c r="J975" s="39">
        <v>0.15531323888888887</v>
      </c>
      <c r="K975" s="39"/>
      <c r="L975" s="38">
        <f t="shared" si="276"/>
        <v>0.15531323888888887</v>
      </c>
      <c r="M975" s="33"/>
      <c r="N975" s="37">
        <f t="shared" si="274"/>
        <v>0</v>
      </c>
      <c r="O975" s="37">
        <f t="shared" si="275"/>
        <v>0</v>
      </c>
      <c r="P975" s="36"/>
      <c r="Q975" s="36"/>
      <c r="R975" s="35">
        <f t="shared" si="265"/>
        <v>0.46593971666666661</v>
      </c>
      <c r="S975" s="35">
        <f t="shared" si="266"/>
        <v>-0.31062647777777774</v>
      </c>
      <c r="T975" s="34">
        <f t="shared" si="278"/>
        <v>-1</v>
      </c>
      <c r="U975" s="33"/>
      <c r="V975" s="33"/>
      <c r="W975" s="32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</row>
    <row r="976" spans="1:42" ht="46.8">
      <c r="A976" s="44" t="s">
        <v>899</v>
      </c>
      <c r="B976" s="43" t="s">
        <v>898</v>
      </c>
      <c r="C976" s="39"/>
      <c r="D976" s="42">
        <v>1.071661348333333</v>
      </c>
      <c r="E976" s="41">
        <f t="shared" si="277"/>
        <v>0</v>
      </c>
      <c r="F976" s="33"/>
      <c r="G976" s="40"/>
      <c r="H976" s="38">
        <v>0.35722044944444437</v>
      </c>
      <c r="I976" s="33"/>
      <c r="J976" s="39">
        <v>0.35722044944444437</v>
      </c>
      <c r="K976" s="39"/>
      <c r="L976" s="38">
        <f t="shared" si="276"/>
        <v>0.35722044944444425</v>
      </c>
      <c r="M976" s="33"/>
      <c r="N976" s="37">
        <f t="shared" si="274"/>
        <v>0</v>
      </c>
      <c r="O976" s="37">
        <f t="shared" si="275"/>
        <v>0</v>
      </c>
      <c r="P976" s="36"/>
      <c r="Q976" s="36"/>
      <c r="R976" s="35">
        <f t="shared" si="265"/>
        <v>1.071661348333333</v>
      </c>
      <c r="S976" s="35">
        <f t="shared" si="266"/>
        <v>-0.71444089888888873</v>
      </c>
      <c r="T976" s="34">
        <f t="shared" si="278"/>
        <v>-1</v>
      </c>
      <c r="U976" s="33"/>
      <c r="V976" s="33"/>
      <c r="W976" s="32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</row>
    <row r="977" spans="1:42" ht="46.8">
      <c r="A977" s="44" t="s">
        <v>897</v>
      </c>
      <c r="B977" s="43" t="s">
        <v>896</v>
      </c>
      <c r="C977" s="39"/>
      <c r="D977" s="42">
        <v>0.31062647777777774</v>
      </c>
      <c r="E977" s="41">
        <f t="shared" si="277"/>
        <v>0</v>
      </c>
      <c r="F977" s="33"/>
      <c r="G977" s="40"/>
      <c r="H977" s="38">
        <v>0.10354215925925925</v>
      </c>
      <c r="I977" s="33"/>
      <c r="J977" s="39">
        <v>0.10354215925925925</v>
      </c>
      <c r="K977" s="39"/>
      <c r="L977" s="38">
        <f t="shared" si="276"/>
        <v>0.10354215925925925</v>
      </c>
      <c r="M977" s="33"/>
      <c r="N977" s="37">
        <f t="shared" si="274"/>
        <v>0</v>
      </c>
      <c r="O977" s="37">
        <f t="shared" si="275"/>
        <v>0</v>
      </c>
      <c r="P977" s="36"/>
      <c r="Q977" s="36"/>
      <c r="R977" s="35">
        <f t="shared" si="265"/>
        <v>0.31062647777777774</v>
      </c>
      <c r="S977" s="35">
        <f t="shared" si="266"/>
        <v>-0.2070843185185185</v>
      </c>
      <c r="T977" s="34">
        <f t="shared" si="278"/>
        <v>-1</v>
      </c>
      <c r="U977" s="33"/>
      <c r="V977" s="33"/>
      <c r="W977" s="32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</row>
    <row r="978" spans="1:42" ht="46.8">
      <c r="A978" s="44" t="s">
        <v>895</v>
      </c>
      <c r="B978" s="43" t="s">
        <v>894</v>
      </c>
      <c r="C978" s="39"/>
      <c r="D978" s="42">
        <v>0.62125295555555549</v>
      </c>
      <c r="E978" s="41">
        <f t="shared" si="277"/>
        <v>0</v>
      </c>
      <c r="F978" s="33"/>
      <c r="G978" s="40"/>
      <c r="H978" s="38">
        <v>0.2070843185185185</v>
      </c>
      <c r="I978" s="33"/>
      <c r="J978" s="39">
        <v>0.2070843185185185</v>
      </c>
      <c r="K978" s="39"/>
      <c r="L978" s="38">
        <f t="shared" si="276"/>
        <v>0.2070843185185185</v>
      </c>
      <c r="M978" s="33"/>
      <c r="N978" s="37">
        <f t="shared" si="274"/>
        <v>0</v>
      </c>
      <c r="O978" s="37">
        <f t="shared" si="275"/>
        <v>0</v>
      </c>
      <c r="P978" s="36"/>
      <c r="Q978" s="36"/>
      <c r="R978" s="35">
        <f t="shared" si="265"/>
        <v>0.62125295555555549</v>
      </c>
      <c r="S978" s="35">
        <f t="shared" si="266"/>
        <v>-0.41416863703703699</v>
      </c>
      <c r="T978" s="34">
        <f t="shared" si="278"/>
        <v>-1</v>
      </c>
      <c r="U978" s="33"/>
      <c r="V978" s="33"/>
      <c r="W978" s="32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</row>
    <row r="979" spans="1:42" ht="62.4">
      <c r="A979" s="44" t="s">
        <v>893</v>
      </c>
      <c r="B979" s="43" t="s">
        <v>892</v>
      </c>
      <c r="C979" s="39"/>
      <c r="D979" s="42">
        <v>1.7419996752519897</v>
      </c>
      <c r="E979" s="41">
        <f t="shared" si="277"/>
        <v>0</v>
      </c>
      <c r="F979" s="33"/>
      <c r="G979" s="40"/>
      <c r="H979" s="38">
        <v>0.58066655841732995</v>
      </c>
      <c r="I979" s="33"/>
      <c r="J979" s="39">
        <v>0.58066655841732995</v>
      </c>
      <c r="K979" s="39"/>
      <c r="L979" s="38">
        <f t="shared" si="276"/>
        <v>0.58066655841732973</v>
      </c>
      <c r="M979" s="33"/>
      <c r="N979" s="37">
        <f t="shared" si="274"/>
        <v>0</v>
      </c>
      <c r="O979" s="37">
        <f t="shared" si="275"/>
        <v>0</v>
      </c>
      <c r="P979" s="36"/>
      <c r="Q979" s="36"/>
      <c r="R979" s="35">
        <f t="shared" si="265"/>
        <v>1.7419996752519897</v>
      </c>
      <c r="S979" s="35">
        <f t="shared" si="266"/>
        <v>-1.1613331168346599</v>
      </c>
      <c r="T979" s="34">
        <f t="shared" si="278"/>
        <v>-1</v>
      </c>
      <c r="U979" s="33"/>
      <c r="V979" s="33"/>
      <c r="W979" s="32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</row>
    <row r="980" spans="1:42" ht="46.8">
      <c r="A980" s="44" t="s">
        <v>891</v>
      </c>
      <c r="B980" s="43" t="s">
        <v>890</v>
      </c>
      <c r="C980" s="39"/>
      <c r="D980" s="42">
        <v>2.0394471595510599</v>
      </c>
      <c r="E980" s="41">
        <f t="shared" si="277"/>
        <v>0</v>
      </c>
      <c r="F980" s="33"/>
      <c r="G980" s="40"/>
      <c r="H980" s="38">
        <v>0.67981571985035327</v>
      </c>
      <c r="I980" s="33"/>
      <c r="J980" s="39">
        <v>0.67981571985035327</v>
      </c>
      <c r="K980" s="39"/>
      <c r="L980" s="38">
        <f t="shared" si="276"/>
        <v>0.67981571985035349</v>
      </c>
      <c r="M980" s="33"/>
      <c r="N980" s="37">
        <f t="shared" si="274"/>
        <v>0</v>
      </c>
      <c r="O980" s="37">
        <f t="shared" si="275"/>
        <v>0</v>
      </c>
      <c r="P980" s="36"/>
      <c r="Q980" s="36"/>
      <c r="R980" s="35">
        <f t="shared" si="265"/>
        <v>2.0394471595510599</v>
      </c>
      <c r="S980" s="35">
        <f t="shared" si="266"/>
        <v>-1.3596314397007065</v>
      </c>
      <c r="T980" s="34">
        <f t="shared" si="278"/>
        <v>-1</v>
      </c>
      <c r="U980" s="33"/>
      <c r="V980" s="33"/>
      <c r="W980" s="32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</row>
    <row r="981" spans="1:42" ht="31.2">
      <c r="A981" s="44" t="s">
        <v>889</v>
      </c>
      <c r="B981" s="43" t="s">
        <v>888</v>
      </c>
      <c r="C981" s="39"/>
      <c r="D981" s="42">
        <v>0.17084456277777774</v>
      </c>
      <c r="E981" s="41">
        <f t="shared" si="277"/>
        <v>0</v>
      </c>
      <c r="F981" s="33"/>
      <c r="G981" s="40"/>
      <c r="H981" s="38">
        <v>5.6948187592592577E-2</v>
      </c>
      <c r="I981" s="33"/>
      <c r="J981" s="39">
        <v>5.6948187592592577E-2</v>
      </c>
      <c r="K981" s="39"/>
      <c r="L981" s="38">
        <f t="shared" si="276"/>
        <v>5.694818759259259E-2</v>
      </c>
      <c r="M981" s="33"/>
      <c r="N981" s="37">
        <f t="shared" si="274"/>
        <v>0</v>
      </c>
      <c r="O981" s="37">
        <f t="shared" si="275"/>
        <v>0</v>
      </c>
      <c r="P981" s="36"/>
      <c r="Q981" s="36"/>
      <c r="R981" s="35">
        <f t="shared" si="265"/>
        <v>0.17084456277777774</v>
      </c>
      <c r="S981" s="35">
        <f t="shared" si="266"/>
        <v>-0.11389637518518515</v>
      </c>
      <c r="T981" s="34">
        <f t="shared" si="278"/>
        <v>-1</v>
      </c>
      <c r="U981" s="33"/>
      <c r="V981" s="33"/>
      <c r="W981" s="32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</row>
    <row r="982" spans="1:42" ht="31.2">
      <c r="A982" s="44" t="s">
        <v>887</v>
      </c>
      <c r="B982" s="43" t="s">
        <v>886</v>
      </c>
      <c r="C982" s="39"/>
      <c r="D982" s="42">
        <v>0.1863758866666666</v>
      </c>
      <c r="E982" s="41">
        <f t="shared" si="277"/>
        <v>0</v>
      </c>
      <c r="F982" s="33"/>
      <c r="G982" s="40"/>
      <c r="H982" s="38">
        <v>6.2125295555555536E-2</v>
      </c>
      <c r="I982" s="33"/>
      <c r="J982" s="39">
        <v>6.2125295555555536E-2</v>
      </c>
      <c r="K982" s="39"/>
      <c r="L982" s="38">
        <f t="shared" si="276"/>
        <v>6.2125295555555522E-2</v>
      </c>
      <c r="M982" s="33"/>
      <c r="N982" s="37">
        <f t="shared" si="274"/>
        <v>0</v>
      </c>
      <c r="O982" s="37">
        <f t="shared" si="275"/>
        <v>0</v>
      </c>
      <c r="P982" s="36"/>
      <c r="Q982" s="36"/>
      <c r="R982" s="35">
        <f t="shared" si="265"/>
        <v>0.1863758866666666</v>
      </c>
      <c r="S982" s="35">
        <f t="shared" si="266"/>
        <v>-0.12425059111111107</v>
      </c>
      <c r="T982" s="34">
        <f t="shared" si="278"/>
        <v>-1</v>
      </c>
      <c r="U982" s="33"/>
      <c r="V982" s="33"/>
      <c r="W982" s="3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</row>
    <row r="983" spans="1:42" ht="31.2">
      <c r="A983" s="44" t="s">
        <v>885</v>
      </c>
      <c r="B983" s="43" t="s">
        <v>884</v>
      </c>
      <c r="C983" s="39"/>
      <c r="D983" s="42">
        <v>9.3187943333333301E-2</v>
      </c>
      <c r="E983" s="41">
        <f t="shared" si="277"/>
        <v>0</v>
      </c>
      <c r="F983" s="33"/>
      <c r="G983" s="40"/>
      <c r="H983" s="38">
        <v>3.1062647777777768E-2</v>
      </c>
      <c r="I983" s="33"/>
      <c r="J983" s="39">
        <v>3.1062647777777768E-2</v>
      </c>
      <c r="K983" s="39"/>
      <c r="L983" s="38">
        <f t="shared" si="276"/>
        <v>3.1062647777777761E-2</v>
      </c>
      <c r="M983" s="33"/>
      <c r="N983" s="37">
        <f t="shared" si="274"/>
        <v>0</v>
      </c>
      <c r="O983" s="37">
        <f t="shared" si="275"/>
        <v>0</v>
      </c>
      <c r="P983" s="36"/>
      <c r="Q983" s="36"/>
      <c r="R983" s="35">
        <f t="shared" si="265"/>
        <v>9.3187943333333301E-2</v>
      </c>
      <c r="S983" s="35">
        <f t="shared" si="266"/>
        <v>-6.2125295555555536E-2</v>
      </c>
      <c r="T983" s="34">
        <f t="shared" si="278"/>
        <v>-1</v>
      </c>
      <c r="U983" s="33"/>
      <c r="V983" s="33"/>
      <c r="W983" s="32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</row>
    <row r="984" spans="1:42" ht="31.2">
      <c r="A984" s="44" t="s">
        <v>883</v>
      </c>
      <c r="B984" s="43" t="str">
        <f>[1]TDSheet!$B$1481</f>
        <v>ЮРГ Д 1064/10 30.12.10 Р 54/11 КЛЭП от ТП-157 до ВРУ жилого дома по пер. Кузбасскому, 6а, 8 в г. Юрга</v>
      </c>
      <c r="C984" s="39"/>
      <c r="D984" s="42"/>
      <c r="E984" s="41">
        <f t="shared" si="277"/>
        <v>3.5240599999999999E-3</v>
      </c>
      <c r="F984" s="33"/>
      <c r="G984" s="39">
        <v>3.5240599999999999E-3</v>
      </c>
      <c r="H984" s="38">
        <v>0</v>
      </c>
      <c r="I984" s="33"/>
      <c r="J984" s="39">
        <v>0</v>
      </c>
      <c r="K984" s="39"/>
      <c r="L984" s="38">
        <f t="shared" si="276"/>
        <v>0</v>
      </c>
      <c r="M984" s="33"/>
      <c r="N984" s="37">
        <f t="shared" si="274"/>
        <v>3.5240599999999999E-3</v>
      </c>
      <c r="O984" s="37">
        <f t="shared" si="275"/>
        <v>0</v>
      </c>
      <c r="P984" s="39">
        <v>3.5240599999999999E-3</v>
      </c>
      <c r="Q984" s="39">
        <v>3.5240599999999999E-3</v>
      </c>
      <c r="R984" s="35">
        <f t="shared" si="265"/>
        <v>-3.5240599999999999E-3</v>
      </c>
      <c r="S984" s="35">
        <f t="shared" si="266"/>
        <v>3.5240599999999999E-3</v>
      </c>
      <c r="T984" s="34"/>
      <c r="U984" s="33"/>
      <c r="V984" s="33"/>
      <c r="W984" s="32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</row>
    <row r="985" spans="1:42" ht="31.2">
      <c r="A985" s="44" t="s">
        <v>882</v>
      </c>
      <c r="B985" s="43" t="str">
        <f>[1]TDSheet!$B$1488</f>
        <v>ЮРГ Д 674/11 04.07.11 Р 82/11 ЛЭП-10кВ от ТП №198 до ТП №206/1 г.Юрга</v>
      </c>
      <c r="C985" s="39"/>
      <c r="D985" s="42"/>
      <c r="E985" s="41">
        <f t="shared" si="277"/>
        <v>1.6620299999999999E-3</v>
      </c>
      <c r="F985" s="33"/>
      <c r="G985" s="39">
        <v>1.6620299999999999E-3</v>
      </c>
      <c r="H985" s="38">
        <v>0</v>
      </c>
      <c r="I985" s="33"/>
      <c r="J985" s="39">
        <v>0</v>
      </c>
      <c r="K985" s="39"/>
      <c r="L985" s="38">
        <f t="shared" si="276"/>
        <v>0</v>
      </c>
      <c r="M985" s="33"/>
      <c r="N985" s="37">
        <f t="shared" si="274"/>
        <v>1.6620299999999999E-3</v>
      </c>
      <c r="O985" s="37">
        <f t="shared" si="275"/>
        <v>0</v>
      </c>
      <c r="P985" s="36"/>
      <c r="Q985" s="36"/>
      <c r="R985" s="35">
        <f t="shared" si="265"/>
        <v>-1.6620299999999999E-3</v>
      </c>
      <c r="S985" s="35">
        <f t="shared" si="266"/>
        <v>1.6620299999999999E-3</v>
      </c>
      <c r="T985" s="34"/>
      <c r="U985" s="33"/>
      <c r="V985" s="33"/>
      <c r="W985" s="32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</row>
    <row r="986" spans="1:42" ht="31.2">
      <c r="A986" s="44" t="s">
        <v>881</v>
      </c>
      <c r="B986" s="43" t="str">
        <f>[1]TDSheet!$B$1491</f>
        <v>ЮРГ Д 674/11 04.07.11 Р 82/11 ЛЭП-10кВ от ТП №65 до ТП №206/1 г.Юрга</v>
      </c>
      <c r="C986" s="39"/>
      <c r="D986" s="42"/>
      <c r="E986" s="41">
        <f t="shared" si="277"/>
        <v>1.6620299999999999E-3</v>
      </c>
      <c r="F986" s="33"/>
      <c r="G986" s="39">
        <v>1.6620299999999999E-3</v>
      </c>
      <c r="H986" s="38">
        <v>0</v>
      </c>
      <c r="I986" s="33"/>
      <c r="J986" s="39">
        <v>0</v>
      </c>
      <c r="K986" s="39"/>
      <c r="L986" s="38">
        <f t="shared" si="276"/>
        <v>0</v>
      </c>
      <c r="M986" s="33"/>
      <c r="N986" s="37">
        <f t="shared" si="274"/>
        <v>1.6620299999999999E-3</v>
      </c>
      <c r="O986" s="37">
        <f t="shared" si="275"/>
        <v>0</v>
      </c>
      <c r="P986" s="36"/>
      <c r="Q986" s="36"/>
      <c r="R986" s="35">
        <f t="shared" si="265"/>
        <v>-1.6620299999999999E-3</v>
      </c>
      <c r="S986" s="35">
        <f t="shared" si="266"/>
        <v>1.6620299999999999E-3</v>
      </c>
      <c r="T986" s="34"/>
      <c r="U986" s="33"/>
      <c r="V986" s="33"/>
      <c r="W986" s="32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</row>
    <row r="987" spans="1:42" ht="31.2">
      <c r="A987" s="44" t="s">
        <v>880</v>
      </c>
      <c r="B987" s="43" t="str">
        <f>[1]TDSheet!$B$1497</f>
        <v>ЮРГ Д 972/11 30.09.11 Р 222/11 ЛЭП-0,23кВ от ЛЭП-0,4кВ от ТП-203 до ВРУ ж/д</v>
      </c>
      <c r="C987" s="39"/>
      <c r="D987" s="42"/>
      <c r="E987" s="41">
        <f t="shared" si="277"/>
        <v>1.8450000000000001E-3</v>
      </c>
      <c r="F987" s="33"/>
      <c r="G987" s="39">
        <v>1.8450000000000001E-3</v>
      </c>
      <c r="H987" s="38">
        <v>0</v>
      </c>
      <c r="I987" s="33"/>
      <c r="J987" s="39">
        <v>0</v>
      </c>
      <c r="K987" s="39"/>
      <c r="L987" s="38">
        <f t="shared" si="276"/>
        <v>0</v>
      </c>
      <c r="M987" s="33"/>
      <c r="N987" s="37">
        <f t="shared" si="274"/>
        <v>1.8450000000000001E-3</v>
      </c>
      <c r="O987" s="37">
        <f t="shared" si="275"/>
        <v>0</v>
      </c>
      <c r="P987" s="36"/>
      <c r="Q987" s="36"/>
      <c r="R987" s="35">
        <f t="shared" si="265"/>
        <v>-1.8450000000000001E-3</v>
      </c>
      <c r="S987" s="35">
        <f t="shared" si="266"/>
        <v>1.8450000000000001E-3</v>
      </c>
      <c r="T987" s="34"/>
      <c r="U987" s="33"/>
      <c r="V987" s="33"/>
      <c r="W987" s="32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</row>
    <row r="988" spans="1:42" ht="43.2">
      <c r="A988" s="44" t="s">
        <v>879</v>
      </c>
      <c r="B988" s="55" t="s">
        <v>878</v>
      </c>
      <c r="C988" s="50"/>
      <c r="D988" s="48"/>
      <c r="E988" s="41">
        <f t="shared" si="277"/>
        <v>0.19082236999999999</v>
      </c>
      <c r="F988" s="33"/>
      <c r="G988" s="39"/>
      <c r="H988" s="38"/>
      <c r="I988" s="52">
        <v>0.19082236999999999</v>
      </c>
      <c r="J988" s="39"/>
      <c r="K988" s="39"/>
      <c r="L988" s="38"/>
      <c r="M988" s="33"/>
      <c r="N988" s="37">
        <f t="shared" si="274"/>
        <v>0.19082236999999999</v>
      </c>
      <c r="O988" s="37">
        <f t="shared" si="275"/>
        <v>0.19082236999999999</v>
      </c>
      <c r="P988" s="36"/>
      <c r="Q988" s="36"/>
      <c r="R988" s="35">
        <f t="shared" si="265"/>
        <v>-0.19082236999999999</v>
      </c>
      <c r="S988" s="35">
        <f t="shared" si="266"/>
        <v>0.19082236999999999</v>
      </c>
      <c r="T988" s="34"/>
      <c r="U988" s="33"/>
      <c r="V988" s="33"/>
      <c r="W988" s="32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</row>
    <row r="989" spans="1:42" ht="28.8">
      <c r="A989" s="44" t="s">
        <v>877</v>
      </c>
      <c r="B989" s="55" t="s">
        <v>876</v>
      </c>
      <c r="C989" s="50"/>
      <c r="D989" s="48"/>
      <c r="E989" s="41">
        <f t="shared" si="277"/>
        <v>4.1105000000000003E-2</v>
      </c>
      <c r="F989" s="33"/>
      <c r="G989" s="39"/>
      <c r="H989" s="38"/>
      <c r="I989" s="52">
        <v>4.1105000000000003E-2</v>
      </c>
      <c r="J989" s="39"/>
      <c r="K989" s="39"/>
      <c r="L989" s="38"/>
      <c r="M989" s="33"/>
      <c r="N989" s="37">
        <f t="shared" si="274"/>
        <v>4.1105000000000003E-2</v>
      </c>
      <c r="O989" s="37">
        <f t="shared" si="275"/>
        <v>4.1105000000000003E-2</v>
      </c>
      <c r="P989" s="36"/>
      <c r="Q989" s="36"/>
      <c r="R989" s="35">
        <f t="shared" si="265"/>
        <v>-4.1105000000000003E-2</v>
      </c>
      <c r="S989" s="35">
        <f t="shared" si="266"/>
        <v>4.1105000000000003E-2</v>
      </c>
      <c r="T989" s="34"/>
      <c r="U989" s="33"/>
      <c r="V989" s="33"/>
      <c r="W989" s="32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</row>
    <row r="990" spans="1:42" ht="28.8">
      <c r="A990" s="44" t="s">
        <v>875</v>
      </c>
      <c r="B990" s="55" t="s">
        <v>874</v>
      </c>
      <c r="C990" s="50"/>
      <c r="D990" s="48"/>
      <c r="E990" s="41">
        <f t="shared" si="277"/>
        <v>4.3644000000000002E-2</v>
      </c>
      <c r="F990" s="33"/>
      <c r="G990" s="39">
        <v>2.539E-3</v>
      </c>
      <c r="H990" s="38"/>
      <c r="I990" s="52">
        <v>4.1105000000000003E-2</v>
      </c>
      <c r="J990" s="39"/>
      <c r="K990" s="39"/>
      <c r="L990" s="38"/>
      <c r="M990" s="33"/>
      <c r="N990" s="37">
        <f t="shared" si="274"/>
        <v>4.3644000000000002E-2</v>
      </c>
      <c r="O990" s="37">
        <f t="shared" si="275"/>
        <v>4.1105000000000003E-2</v>
      </c>
      <c r="P990" s="36"/>
      <c r="Q990" s="36"/>
      <c r="R990" s="35">
        <f t="shared" si="265"/>
        <v>-4.3644000000000002E-2</v>
      </c>
      <c r="S990" s="35">
        <f t="shared" si="266"/>
        <v>4.3644000000000002E-2</v>
      </c>
      <c r="T990" s="34"/>
      <c r="U990" s="33"/>
      <c r="V990" s="33"/>
      <c r="W990" s="32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</row>
    <row r="991" spans="1:42" ht="57.6">
      <c r="A991" s="44" t="s">
        <v>873</v>
      </c>
      <c r="B991" s="55" t="s">
        <v>872</v>
      </c>
      <c r="C991" s="50"/>
      <c r="D991" s="48"/>
      <c r="E991" s="41">
        <f t="shared" si="277"/>
        <v>0.53457639000000001</v>
      </c>
      <c r="F991" s="33"/>
      <c r="G991" s="39"/>
      <c r="H991" s="38"/>
      <c r="I991" s="52">
        <v>7.4033900000000001E-3</v>
      </c>
      <c r="J991" s="39"/>
      <c r="K991" s="39">
        <v>0.527173</v>
      </c>
      <c r="L991" s="38"/>
      <c r="M991" s="33"/>
      <c r="N991" s="37">
        <f t="shared" si="274"/>
        <v>0.53457639000000001</v>
      </c>
      <c r="O991" s="37">
        <f t="shared" si="275"/>
        <v>7.4033900000000001E-3</v>
      </c>
      <c r="P991" s="36"/>
      <c r="Q991" s="36"/>
      <c r="R991" s="35">
        <f t="shared" ref="R991:R1013" si="279">D991-E991</f>
        <v>-0.53457639000000001</v>
      </c>
      <c r="S991" s="35">
        <f t="shared" ref="S991:S1013" si="280">E991-F991-H991-J991</f>
        <v>0.53457639000000001</v>
      </c>
      <c r="T991" s="34"/>
      <c r="U991" s="33"/>
      <c r="V991" s="33"/>
      <c r="W991" s="32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</row>
    <row r="992" spans="1:42" ht="43.2">
      <c r="A992" s="44" t="s">
        <v>871</v>
      </c>
      <c r="B992" s="55" t="s">
        <v>870</v>
      </c>
      <c r="C992" s="50"/>
      <c r="D992" s="48"/>
      <c r="E992" s="41">
        <f t="shared" si="277"/>
        <v>0.54372882</v>
      </c>
      <c r="F992" s="33"/>
      <c r="G992" s="39"/>
      <c r="H992" s="38"/>
      <c r="I992" s="52">
        <v>0.10974416000000001</v>
      </c>
      <c r="J992" s="39"/>
      <c r="K992" s="39">
        <v>0.43398466000000002</v>
      </c>
      <c r="L992" s="38"/>
      <c r="M992" s="33"/>
      <c r="N992" s="37">
        <f t="shared" si="274"/>
        <v>0.54372882</v>
      </c>
      <c r="O992" s="37">
        <f t="shared" si="275"/>
        <v>0.10974416000000001</v>
      </c>
      <c r="P992" s="36"/>
      <c r="Q992" s="36"/>
      <c r="R992" s="35">
        <f t="shared" si="279"/>
        <v>-0.54372882</v>
      </c>
      <c r="S992" s="35">
        <f t="shared" si="280"/>
        <v>0.54372882</v>
      </c>
      <c r="T992" s="34"/>
      <c r="U992" s="33"/>
      <c r="V992" s="33"/>
      <c r="W992" s="3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</row>
    <row r="993" spans="1:42" ht="46.8">
      <c r="A993" s="44" t="s">
        <v>869</v>
      </c>
      <c r="B993" s="43" t="s">
        <v>868</v>
      </c>
      <c r="C993" s="39"/>
      <c r="D993" s="42"/>
      <c r="E993" s="41">
        <f t="shared" si="277"/>
        <v>8.7138809999999997E-2</v>
      </c>
      <c r="F993" s="33"/>
      <c r="G993" s="39"/>
      <c r="H993" s="38"/>
      <c r="I993" s="52">
        <v>7.8318810000000003E-2</v>
      </c>
      <c r="J993" s="39"/>
      <c r="K993" s="39">
        <v>8.8199999999999997E-3</v>
      </c>
      <c r="L993" s="38"/>
      <c r="M993" s="33"/>
      <c r="N993" s="37">
        <f t="shared" si="274"/>
        <v>8.7138809999999997E-2</v>
      </c>
      <c r="O993" s="37">
        <f t="shared" si="275"/>
        <v>7.8318810000000003E-2</v>
      </c>
      <c r="P993" s="36"/>
      <c r="Q993" s="36"/>
      <c r="R993" s="35">
        <f t="shared" si="279"/>
        <v>-8.7138809999999997E-2</v>
      </c>
      <c r="S993" s="35">
        <f t="shared" si="280"/>
        <v>8.7138809999999997E-2</v>
      </c>
      <c r="T993" s="34"/>
      <c r="U993" s="33"/>
      <c r="V993" s="33"/>
      <c r="W993" s="32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</row>
    <row r="994" spans="1:42" ht="43.2">
      <c r="A994" s="44" t="s">
        <v>867</v>
      </c>
      <c r="B994" s="55" t="s">
        <v>866</v>
      </c>
      <c r="C994" s="50"/>
      <c r="D994" s="48"/>
      <c r="E994" s="41">
        <f t="shared" si="277"/>
        <v>0.13141930999999998</v>
      </c>
      <c r="F994" s="33"/>
      <c r="G994" s="39"/>
      <c r="H994" s="38"/>
      <c r="I994" s="52">
        <v>4.1306899999999994E-3</v>
      </c>
      <c r="J994" s="39"/>
      <c r="K994" s="39">
        <v>0.12728861999999999</v>
      </c>
      <c r="L994" s="38"/>
      <c r="M994" s="33"/>
      <c r="N994" s="37">
        <f t="shared" si="274"/>
        <v>0.13141930999999998</v>
      </c>
      <c r="O994" s="37">
        <f t="shared" si="275"/>
        <v>4.1306899999999994E-3</v>
      </c>
      <c r="P994" s="36"/>
      <c r="Q994" s="36"/>
      <c r="R994" s="35">
        <f t="shared" si="279"/>
        <v>-0.13141930999999998</v>
      </c>
      <c r="S994" s="35">
        <f t="shared" si="280"/>
        <v>0.13141930999999998</v>
      </c>
      <c r="T994" s="34"/>
      <c r="U994" s="33"/>
      <c r="V994" s="33"/>
      <c r="W994" s="32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</row>
    <row r="995" spans="1:42" ht="28.8">
      <c r="A995" s="44" t="s">
        <v>865</v>
      </c>
      <c r="B995" s="55" t="s">
        <v>864</v>
      </c>
      <c r="C995" s="50"/>
      <c r="D995" s="48"/>
      <c r="E995" s="41">
        <f t="shared" si="277"/>
        <v>8.9335999999999999E-2</v>
      </c>
      <c r="F995" s="33"/>
      <c r="G995" s="39"/>
      <c r="H995" s="38"/>
      <c r="I995" s="52">
        <v>1.6865000000000002E-2</v>
      </c>
      <c r="J995" s="39"/>
      <c r="K995" s="39">
        <v>7.2470999999999994E-2</v>
      </c>
      <c r="L995" s="38"/>
      <c r="M995" s="33"/>
      <c r="N995" s="37">
        <f t="shared" si="274"/>
        <v>8.9335999999999999E-2</v>
      </c>
      <c r="O995" s="37">
        <f t="shared" si="275"/>
        <v>1.6865000000000002E-2</v>
      </c>
      <c r="P995" s="36"/>
      <c r="Q995" s="36"/>
      <c r="R995" s="35">
        <f t="shared" si="279"/>
        <v>-8.9335999999999999E-2</v>
      </c>
      <c r="S995" s="35">
        <f t="shared" si="280"/>
        <v>8.9335999999999999E-2</v>
      </c>
      <c r="T995" s="34"/>
      <c r="U995" s="33"/>
      <c r="V995" s="33"/>
      <c r="W995" s="32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</row>
    <row r="996" spans="1:42" ht="28.8">
      <c r="A996" s="44" t="s">
        <v>863</v>
      </c>
      <c r="B996" s="55" t="s">
        <v>862</v>
      </c>
      <c r="C996" s="50"/>
      <c r="D996" s="48"/>
      <c r="E996" s="41">
        <f t="shared" si="277"/>
        <v>1.6865000000000002E-2</v>
      </c>
      <c r="F996" s="33"/>
      <c r="G996" s="39"/>
      <c r="H996" s="38"/>
      <c r="I996" s="52">
        <v>1.6865000000000002E-2</v>
      </c>
      <c r="J996" s="39"/>
      <c r="K996" s="39"/>
      <c r="L996" s="38"/>
      <c r="M996" s="33"/>
      <c r="N996" s="37">
        <f t="shared" si="274"/>
        <v>1.6865000000000002E-2</v>
      </c>
      <c r="O996" s="37">
        <f t="shared" si="275"/>
        <v>1.6865000000000002E-2</v>
      </c>
      <c r="P996" s="36"/>
      <c r="Q996" s="36"/>
      <c r="R996" s="35">
        <f t="shared" si="279"/>
        <v>-1.6865000000000002E-2</v>
      </c>
      <c r="S996" s="35">
        <f t="shared" si="280"/>
        <v>1.6865000000000002E-2</v>
      </c>
      <c r="T996" s="34"/>
      <c r="U996" s="33"/>
      <c r="V996" s="33"/>
      <c r="W996" s="32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</row>
    <row r="997" spans="1:42" ht="28.8">
      <c r="A997" s="44" t="s">
        <v>861</v>
      </c>
      <c r="B997" s="53" t="s">
        <v>860</v>
      </c>
      <c r="C997" s="50"/>
      <c r="D997" s="48"/>
      <c r="E997" s="41">
        <f t="shared" si="277"/>
        <v>0.13364933000000001</v>
      </c>
      <c r="F997" s="33"/>
      <c r="G997" s="39"/>
      <c r="H997" s="38"/>
      <c r="I997" s="52"/>
      <c r="J997" s="39"/>
      <c r="K997" s="51">
        <v>0.13364933000000001</v>
      </c>
      <c r="L997" s="38"/>
      <c r="M997" s="33"/>
      <c r="N997" s="37"/>
      <c r="O997" s="37"/>
      <c r="P997" s="36"/>
      <c r="Q997" s="36"/>
      <c r="R997" s="35">
        <f t="shared" si="279"/>
        <v>-0.13364933000000001</v>
      </c>
      <c r="S997" s="35">
        <f t="shared" si="280"/>
        <v>0.13364933000000001</v>
      </c>
      <c r="T997" s="34"/>
      <c r="U997" s="33"/>
      <c r="V997" s="33"/>
      <c r="W997" s="32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</row>
    <row r="998" spans="1:42" ht="43.2">
      <c r="A998" s="44" t="s">
        <v>859</v>
      </c>
      <c r="B998" s="53" t="s">
        <v>858</v>
      </c>
      <c r="C998" s="50"/>
      <c r="D998" s="48"/>
      <c r="E998" s="41">
        <f t="shared" si="277"/>
        <v>0.249664</v>
      </c>
      <c r="F998" s="33"/>
      <c r="G998" s="39"/>
      <c r="H998" s="38"/>
      <c r="I998" s="52"/>
      <c r="J998" s="39"/>
      <c r="K998" s="54">
        <v>0.249664</v>
      </c>
      <c r="L998" s="38"/>
      <c r="M998" s="33"/>
      <c r="N998" s="37"/>
      <c r="O998" s="37"/>
      <c r="P998" s="36"/>
      <c r="Q998" s="36"/>
      <c r="R998" s="35">
        <f t="shared" si="279"/>
        <v>-0.249664</v>
      </c>
      <c r="S998" s="35">
        <f t="shared" si="280"/>
        <v>0.249664</v>
      </c>
      <c r="T998" s="34"/>
      <c r="U998" s="33"/>
      <c r="V998" s="33"/>
      <c r="W998" s="32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</row>
    <row r="999" spans="1:42" ht="43.2">
      <c r="A999" s="44" t="s">
        <v>857</v>
      </c>
      <c r="B999" s="53" t="s">
        <v>856</v>
      </c>
      <c r="C999" s="50"/>
      <c r="D999" s="48"/>
      <c r="E999" s="41">
        <f t="shared" si="277"/>
        <v>2.4639999999999999E-2</v>
      </c>
      <c r="F999" s="33"/>
      <c r="G999" s="39"/>
      <c r="H999" s="38"/>
      <c r="I999" s="52"/>
      <c r="J999" s="39"/>
      <c r="K999" s="51">
        <v>2.4639999999999999E-2</v>
      </c>
      <c r="L999" s="38"/>
      <c r="M999" s="33"/>
      <c r="N999" s="37"/>
      <c r="O999" s="37"/>
      <c r="P999" s="36"/>
      <c r="Q999" s="36"/>
      <c r="R999" s="35">
        <f t="shared" si="279"/>
        <v>-2.4639999999999999E-2</v>
      </c>
      <c r="S999" s="35">
        <f t="shared" si="280"/>
        <v>2.4639999999999999E-2</v>
      </c>
      <c r="T999" s="34"/>
      <c r="U999" s="33"/>
      <c r="V999" s="33"/>
      <c r="W999" s="32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</row>
    <row r="1000" spans="1:42">
      <c r="A1000" s="44" t="s">
        <v>855</v>
      </c>
      <c r="B1000" s="53" t="s">
        <v>854</v>
      </c>
      <c r="C1000" s="50"/>
      <c r="D1000" s="48"/>
      <c r="E1000" s="41">
        <f t="shared" si="277"/>
        <v>1.8637999999999998E-2</v>
      </c>
      <c r="F1000" s="33"/>
      <c r="G1000" s="39"/>
      <c r="H1000" s="38"/>
      <c r="I1000" s="52"/>
      <c r="J1000" s="39"/>
      <c r="K1000" s="51">
        <v>1.8637999999999998E-2</v>
      </c>
      <c r="L1000" s="38"/>
      <c r="M1000" s="33"/>
      <c r="N1000" s="37"/>
      <c r="O1000" s="37"/>
      <c r="P1000" s="36"/>
      <c r="Q1000" s="36"/>
      <c r="R1000" s="35">
        <f t="shared" si="279"/>
        <v>-1.8637999999999998E-2</v>
      </c>
      <c r="S1000" s="35">
        <f t="shared" si="280"/>
        <v>1.8637999999999998E-2</v>
      </c>
      <c r="T1000" s="34"/>
      <c r="U1000" s="33"/>
      <c r="V1000" s="33"/>
      <c r="W1000" s="32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</row>
    <row r="1001" spans="1:42" ht="28.8">
      <c r="A1001" s="44" t="s">
        <v>853</v>
      </c>
      <c r="B1001" s="53" t="s">
        <v>852</v>
      </c>
      <c r="C1001" s="50"/>
      <c r="D1001" s="48"/>
      <c r="E1001" s="41">
        <f t="shared" si="277"/>
        <v>1.9493300000000002E-2</v>
      </c>
      <c r="F1001" s="33"/>
      <c r="G1001" s="39"/>
      <c r="H1001" s="38"/>
      <c r="I1001" s="52"/>
      <c r="J1001" s="39"/>
      <c r="K1001" s="54">
        <v>1.9493300000000002E-2</v>
      </c>
      <c r="L1001" s="38"/>
      <c r="M1001" s="33"/>
      <c r="N1001" s="37"/>
      <c r="O1001" s="37"/>
      <c r="P1001" s="36"/>
      <c r="Q1001" s="36"/>
      <c r="R1001" s="35">
        <f t="shared" si="279"/>
        <v>-1.9493300000000002E-2</v>
      </c>
      <c r="S1001" s="35">
        <f t="shared" si="280"/>
        <v>1.9493300000000002E-2</v>
      </c>
      <c r="T1001" s="34"/>
      <c r="U1001" s="33"/>
      <c r="V1001" s="33"/>
      <c r="W1001" s="32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</row>
    <row r="1002" spans="1:42" ht="28.8">
      <c r="A1002" s="44" t="s">
        <v>851</v>
      </c>
      <c r="B1002" s="53" t="s">
        <v>850</v>
      </c>
      <c r="C1002" s="50"/>
      <c r="D1002" s="48"/>
      <c r="E1002" s="41">
        <f t="shared" si="277"/>
        <v>0.25254823999999998</v>
      </c>
      <c r="F1002" s="33"/>
      <c r="G1002" s="39"/>
      <c r="H1002" s="38"/>
      <c r="I1002" s="52"/>
      <c r="J1002" s="39"/>
      <c r="K1002" s="54">
        <v>0.25254823999999998</v>
      </c>
      <c r="L1002" s="38"/>
      <c r="M1002" s="33"/>
      <c r="N1002" s="37"/>
      <c r="O1002" s="37"/>
      <c r="P1002" s="36"/>
      <c r="Q1002" s="36"/>
      <c r="R1002" s="35">
        <f t="shared" si="279"/>
        <v>-0.25254823999999998</v>
      </c>
      <c r="S1002" s="35">
        <f t="shared" si="280"/>
        <v>0.25254823999999998</v>
      </c>
      <c r="T1002" s="34"/>
      <c r="U1002" s="33"/>
      <c r="V1002" s="33"/>
      <c r="W1002" s="3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</row>
    <row r="1003" spans="1:42">
      <c r="A1003" s="44" t="s">
        <v>849</v>
      </c>
      <c r="B1003" s="53" t="s">
        <v>848</v>
      </c>
      <c r="C1003" s="50"/>
      <c r="D1003" s="48"/>
      <c r="E1003" s="41">
        <f t="shared" si="277"/>
        <v>4.3100520000000003E-2</v>
      </c>
      <c r="F1003" s="33"/>
      <c r="G1003" s="39"/>
      <c r="H1003" s="38"/>
      <c r="I1003" s="52"/>
      <c r="J1003" s="39"/>
      <c r="K1003" s="51">
        <v>4.3100520000000003E-2</v>
      </c>
      <c r="L1003" s="38"/>
      <c r="M1003" s="33"/>
      <c r="N1003" s="37"/>
      <c r="O1003" s="37"/>
      <c r="P1003" s="36"/>
      <c r="Q1003" s="36"/>
      <c r="R1003" s="35">
        <f t="shared" si="279"/>
        <v>-4.3100520000000003E-2</v>
      </c>
      <c r="S1003" s="35">
        <f t="shared" si="280"/>
        <v>4.3100520000000003E-2</v>
      </c>
      <c r="T1003" s="34"/>
      <c r="U1003" s="33"/>
      <c r="V1003" s="33"/>
      <c r="W1003" s="32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</row>
    <row r="1004" spans="1:42" s="208" customFormat="1">
      <c r="A1004" s="209" t="s">
        <v>511</v>
      </c>
      <c r="B1004" s="197" t="s">
        <v>847</v>
      </c>
      <c r="C1004" s="198"/>
      <c r="D1004" s="199"/>
      <c r="E1004" s="200"/>
      <c r="F1004" s="200"/>
      <c r="G1004" s="200"/>
      <c r="H1004" s="200"/>
      <c r="I1004" s="200"/>
      <c r="J1004" s="200"/>
      <c r="K1004" s="200"/>
      <c r="L1004" s="210"/>
      <c r="M1004" s="201"/>
      <c r="N1004" s="203"/>
      <c r="O1004" s="203"/>
      <c r="P1004" s="204"/>
      <c r="Q1004" s="204"/>
      <c r="R1004" s="205">
        <f t="shared" si="279"/>
        <v>0</v>
      </c>
      <c r="S1004" s="205">
        <f t="shared" si="280"/>
        <v>0</v>
      </c>
      <c r="T1004" s="206"/>
      <c r="U1004" s="201"/>
      <c r="V1004" s="201"/>
      <c r="W1004" s="207"/>
    </row>
    <row r="1005" spans="1:42" ht="46.8">
      <c r="A1005" s="44" t="s">
        <v>846</v>
      </c>
      <c r="B1005" s="43" t="s">
        <v>845</v>
      </c>
      <c r="C1005" s="39"/>
      <c r="D1005" s="42">
        <v>0.57032303338079993</v>
      </c>
      <c r="E1005" s="41">
        <f>G1005+I1005+K1005+M1005</f>
        <v>0</v>
      </c>
      <c r="F1005" s="33"/>
      <c r="G1005" s="40"/>
      <c r="H1005" s="38">
        <v>0.19010767779359997</v>
      </c>
      <c r="I1005" s="33"/>
      <c r="J1005" s="39">
        <v>0.19010767779359997</v>
      </c>
      <c r="K1005" s="39"/>
      <c r="L1005" s="38">
        <f>D1005-H1005-J1005-F1005</f>
        <v>0.19010767779360002</v>
      </c>
      <c r="M1005" s="33"/>
      <c r="N1005" s="37">
        <f>E1005</f>
        <v>0</v>
      </c>
      <c r="O1005" s="37">
        <f>I1005</f>
        <v>0</v>
      </c>
      <c r="P1005" s="36"/>
      <c r="Q1005" s="36"/>
      <c r="R1005" s="35">
        <f t="shared" si="279"/>
        <v>0.57032303338079993</v>
      </c>
      <c r="S1005" s="35">
        <f t="shared" si="280"/>
        <v>-0.38021535558719993</v>
      </c>
      <c r="T1005" s="34">
        <f>E1005/(F1005+H1005+J1005)-100%</f>
        <v>-1</v>
      </c>
      <c r="U1005" s="33"/>
      <c r="V1005" s="33"/>
      <c r="W1005" s="32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</row>
    <row r="1006" spans="1:42" ht="46.8">
      <c r="A1006" s="44" t="s">
        <v>844</v>
      </c>
      <c r="B1006" s="43" t="str">
        <f>[1]TDSheet!$B$1513</f>
        <v>ЯШК Д 1042/11 13.10.11 Р 235/11 ВЛИ-0,4 кВ по опорам от МТП № 9 и ТП № 11 до границы земельного участка объекта дошкольного образова</v>
      </c>
      <c r="C1006" s="39"/>
      <c r="D1006" s="42"/>
      <c r="E1006" s="41">
        <f>G1006+I1006+K1006+M1006</f>
        <v>1.7000000000000001E-2</v>
      </c>
      <c r="F1006" s="33"/>
      <c r="G1006" s="39">
        <v>1.7000000000000001E-2</v>
      </c>
      <c r="H1006" s="38"/>
      <c r="I1006" s="33"/>
      <c r="J1006" s="39"/>
      <c r="K1006" s="39"/>
      <c r="L1006" s="38">
        <f>D1006-H1006-J1006-F1006</f>
        <v>0</v>
      </c>
      <c r="M1006" s="33"/>
      <c r="N1006" s="37">
        <f>E1006</f>
        <v>1.7000000000000001E-2</v>
      </c>
      <c r="O1006" s="37">
        <f>I1006</f>
        <v>0</v>
      </c>
      <c r="P1006" s="36"/>
      <c r="Q1006" s="36"/>
      <c r="R1006" s="35">
        <f t="shared" si="279"/>
        <v>-1.7000000000000001E-2</v>
      </c>
      <c r="S1006" s="35">
        <f t="shared" si="280"/>
        <v>1.7000000000000001E-2</v>
      </c>
      <c r="T1006" s="34"/>
      <c r="U1006" s="33"/>
      <c r="V1006" s="33"/>
      <c r="W1006" s="32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</row>
    <row r="1007" spans="1:42" ht="46.8">
      <c r="A1007" s="44" t="s">
        <v>843</v>
      </c>
      <c r="B1007" s="48" t="s">
        <v>842</v>
      </c>
      <c r="C1007" s="50"/>
      <c r="D1007" s="48"/>
      <c r="E1007" s="41">
        <f>G1007+I1007+K1007+M1007</f>
        <v>1.6500000000000001E-2</v>
      </c>
      <c r="F1007" s="33"/>
      <c r="G1007" s="39"/>
      <c r="H1007" s="38"/>
      <c r="I1007" s="39">
        <v>1.6500000000000001E-2</v>
      </c>
      <c r="J1007" s="39"/>
      <c r="K1007" s="39"/>
      <c r="L1007" s="38"/>
      <c r="M1007" s="33"/>
      <c r="N1007" s="37">
        <f>E1007</f>
        <v>1.6500000000000001E-2</v>
      </c>
      <c r="O1007" s="37">
        <f>I1007</f>
        <v>1.6500000000000001E-2</v>
      </c>
      <c r="P1007" s="36"/>
      <c r="Q1007" s="36"/>
      <c r="R1007" s="35">
        <f t="shared" si="279"/>
        <v>-1.6500000000000001E-2</v>
      </c>
      <c r="S1007" s="35">
        <f t="shared" si="280"/>
        <v>1.6500000000000001E-2</v>
      </c>
      <c r="T1007" s="34"/>
      <c r="U1007" s="33"/>
      <c r="V1007" s="33"/>
      <c r="W1007" s="32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</row>
    <row r="1008" spans="1:42" ht="31.2">
      <c r="A1008" s="44" t="s">
        <v>841</v>
      </c>
      <c r="B1008" s="47" t="s">
        <v>840</v>
      </c>
      <c r="C1008" s="50"/>
      <c r="D1008" s="48"/>
      <c r="E1008" s="41">
        <f>G1008+I1008+K1008+M1008</f>
        <v>0.13959299999999999</v>
      </c>
      <c r="F1008" s="33"/>
      <c r="G1008" s="39"/>
      <c r="H1008" s="38"/>
      <c r="I1008" s="39"/>
      <c r="J1008" s="39"/>
      <c r="K1008" s="39">
        <v>0.13959299999999999</v>
      </c>
      <c r="L1008" s="38"/>
      <c r="M1008" s="33"/>
      <c r="N1008" s="37"/>
      <c r="O1008" s="37"/>
      <c r="P1008" s="36"/>
      <c r="Q1008" s="36"/>
      <c r="R1008" s="35">
        <f t="shared" si="279"/>
        <v>-0.13959299999999999</v>
      </c>
      <c r="S1008" s="35">
        <f t="shared" si="280"/>
        <v>0.13959299999999999</v>
      </c>
      <c r="T1008" s="34"/>
      <c r="U1008" s="33"/>
      <c r="V1008" s="33"/>
      <c r="W1008" s="32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</row>
    <row r="1009" spans="1:42" s="208" customFormat="1">
      <c r="A1009" s="209" t="s">
        <v>513</v>
      </c>
      <c r="B1009" s="197" t="s">
        <v>839</v>
      </c>
      <c r="C1009" s="198"/>
      <c r="D1009" s="199"/>
      <c r="E1009" s="223"/>
      <c r="F1009" s="201"/>
      <c r="G1009" s="202"/>
      <c r="H1009" s="210"/>
      <c r="I1009" s="201"/>
      <c r="J1009" s="198"/>
      <c r="K1009" s="198"/>
      <c r="L1009" s="210">
        <f>D1009-H1009-J1009-F1009</f>
        <v>0</v>
      </c>
      <c r="M1009" s="201"/>
      <c r="N1009" s="203">
        <f>E1009</f>
        <v>0</v>
      </c>
      <c r="O1009" s="203">
        <f>I1009</f>
        <v>0</v>
      </c>
      <c r="P1009" s="204"/>
      <c r="Q1009" s="204"/>
      <c r="R1009" s="205">
        <f t="shared" si="279"/>
        <v>0</v>
      </c>
      <c r="S1009" s="205">
        <f t="shared" si="280"/>
        <v>0</v>
      </c>
      <c r="T1009" s="206"/>
      <c r="U1009" s="201"/>
      <c r="V1009" s="201"/>
      <c r="W1009" s="207"/>
    </row>
    <row r="1010" spans="1:42" ht="31.2">
      <c r="A1010" s="44" t="s">
        <v>838</v>
      </c>
      <c r="B1010" s="48" t="s">
        <v>837</v>
      </c>
      <c r="C1010" s="39"/>
      <c r="D1010" s="46"/>
      <c r="E1010" s="41">
        <f>G1010+I1010+K1010+M1010</f>
        <v>6.5816029999999998E-2</v>
      </c>
      <c r="F1010" s="33"/>
      <c r="G1010" s="40"/>
      <c r="H1010" s="38"/>
      <c r="I1010" s="45">
        <v>3.713524E-2</v>
      </c>
      <c r="J1010" s="39"/>
      <c r="K1010" s="39">
        <v>2.8680790000000001E-2</v>
      </c>
      <c r="L1010" s="38"/>
      <c r="M1010" s="33"/>
      <c r="N1010" s="37"/>
      <c r="O1010" s="37"/>
      <c r="P1010" s="36"/>
      <c r="Q1010" s="36"/>
      <c r="R1010" s="35">
        <f t="shared" si="279"/>
        <v>-6.5816029999999998E-2</v>
      </c>
      <c r="S1010" s="35">
        <f t="shared" si="280"/>
        <v>6.5816029999999998E-2</v>
      </c>
      <c r="T1010" s="34"/>
      <c r="U1010" s="33"/>
      <c r="V1010" s="33"/>
      <c r="W1010" s="32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</row>
    <row r="1011" spans="1:42" ht="62.4">
      <c r="A1011" s="44" t="s">
        <v>836</v>
      </c>
      <c r="B1011" s="47" t="s">
        <v>835</v>
      </c>
      <c r="C1011" s="39"/>
      <c r="D1011" s="46"/>
      <c r="E1011" s="41">
        <f>G1011+I1011+K1011+M1011</f>
        <v>8.2316E-2</v>
      </c>
      <c r="F1011" s="33"/>
      <c r="G1011" s="40"/>
      <c r="H1011" s="38"/>
      <c r="I1011" s="45"/>
      <c r="J1011" s="39"/>
      <c r="K1011" s="39">
        <v>8.2316E-2</v>
      </c>
      <c r="L1011" s="38"/>
      <c r="M1011" s="33"/>
      <c r="N1011" s="37"/>
      <c r="O1011" s="37"/>
      <c r="P1011" s="36"/>
      <c r="Q1011" s="36"/>
      <c r="R1011" s="35">
        <f t="shared" si="279"/>
        <v>-8.2316E-2</v>
      </c>
      <c r="S1011" s="35">
        <f t="shared" si="280"/>
        <v>8.2316E-2</v>
      </c>
      <c r="T1011" s="34"/>
      <c r="U1011" s="33"/>
      <c r="V1011" s="33"/>
      <c r="W1011" s="32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</row>
    <row r="1012" spans="1:42" ht="31.2">
      <c r="A1012" s="44" t="s">
        <v>834</v>
      </c>
      <c r="B1012" s="43" t="s">
        <v>833</v>
      </c>
      <c r="C1012" s="39"/>
      <c r="D1012" s="42">
        <v>0.7374412147075553</v>
      </c>
      <c r="E1012" s="41">
        <f>G1012+I1012+K1012+M1012</f>
        <v>0</v>
      </c>
      <c r="F1012" s="33"/>
      <c r="G1012" s="40"/>
      <c r="H1012" s="38">
        <v>0.24581373823585176</v>
      </c>
      <c r="I1012" s="33"/>
      <c r="J1012" s="39">
        <v>0.24581373823585176</v>
      </c>
      <c r="K1012" s="39"/>
      <c r="L1012" s="38">
        <f>D1012-H1012-J1012-F1012</f>
        <v>0.24581373823585181</v>
      </c>
      <c r="M1012" s="33"/>
      <c r="N1012" s="37">
        <f>E1012</f>
        <v>0</v>
      </c>
      <c r="O1012" s="37">
        <f>I1012</f>
        <v>0</v>
      </c>
      <c r="P1012" s="36"/>
      <c r="Q1012" s="36"/>
      <c r="R1012" s="35">
        <f t="shared" si="279"/>
        <v>0.7374412147075553</v>
      </c>
      <c r="S1012" s="35">
        <f t="shared" si="280"/>
        <v>-0.49162747647170352</v>
      </c>
      <c r="T1012" s="34">
        <f>E1012/(F1012+H1012+J1012)-100%</f>
        <v>-1</v>
      </c>
      <c r="U1012" s="33"/>
      <c r="V1012" s="33"/>
      <c r="W1012" s="3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</row>
    <row r="1013" spans="1:42" ht="31.8" thickBot="1">
      <c r="A1013" s="31" t="s">
        <v>832</v>
      </c>
      <c r="B1013" s="30" t="s">
        <v>831</v>
      </c>
      <c r="C1013" s="26"/>
      <c r="D1013" s="29">
        <v>1.5374032849902217</v>
      </c>
      <c r="E1013" s="28">
        <f>G1013+I1013+K1013+M1013</f>
        <v>0</v>
      </c>
      <c r="F1013" s="20"/>
      <c r="G1013" s="27"/>
      <c r="H1013" s="25">
        <v>0.51246776166340724</v>
      </c>
      <c r="I1013" s="20"/>
      <c r="J1013" s="26">
        <v>0.51246776166340724</v>
      </c>
      <c r="K1013" s="26"/>
      <c r="L1013" s="25">
        <f>D1013-H1013-J1013-F1013</f>
        <v>0.51246776166340724</v>
      </c>
      <c r="M1013" s="20"/>
      <c r="N1013" s="24">
        <f>E1013</f>
        <v>0</v>
      </c>
      <c r="O1013" s="24">
        <f>I1013</f>
        <v>0</v>
      </c>
      <c r="P1013" s="23"/>
      <c r="Q1013" s="23"/>
      <c r="R1013" s="22">
        <f t="shared" si="279"/>
        <v>1.5374032849902217</v>
      </c>
      <c r="S1013" s="22">
        <f t="shared" si="280"/>
        <v>-1.0249355233268145</v>
      </c>
      <c r="T1013" s="21">
        <f>E1013/(F1013+H1013+J1013)-100%</f>
        <v>-1</v>
      </c>
      <c r="U1013" s="20"/>
      <c r="V1013" s="20"/>
      <c r="W1013" s="19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</row>
    <row r="1014" spans="1:42">
      <c r="L1014" s="18"/>
      <c r="M1014" s="18"/>
      <c r="N1014" s="18"/>
      <c r="O1014" s="18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</row>
    <row r="1015" spans="1:42">
      <c r="L1015" s="18"/>
      <c r="M1015" s="18"/>
      <c r="N1015" s="18"/>
      <c r="O1015" s="18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</row>
    <row r="1016" spans="1:42">
      <c r="L1016" s="18"/>
      <c r="M1016" s="18"/>
      <c r="N1016" s="18"/>
      <c r="O1016" s="18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</row>
    <row r="1017" spans="1:42">
      <c r="L1017" s="18"/>
      <c r="M1017" s="18"/>
      <c r="N1017" s="18"/>
      <c r="O1017" s="18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</row>
    <row r="1018" spans="1:42">
      <c r="L1018" s="18"/>
      <c r="M1018" s="18"/>
      <c r="N1018" s="18"/>
      <c r="O1018" s="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</row>
    <row r="1019" spans="1:42">
      <c r="L1019" s="18"/>
      <c r="M1019" s="18"/>
      <c r="N1019" s="18"/>
      <c r="O1019" s="18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</row>
    <row r="1020" spans="1:42">
      <c r="L1020" s="18"/>
      <c r="M1020" s="18"/>
      <c r="N1020" s="18"/>
      <c r="O1020" s="18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</row>
    <row r="1021" spans="1:42">
      <c r="L1021" s="18"/>
      <c r="M1021" s="18"/>
      <c r="N1021" s="18"/>
      <c r="O1021" s="18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</row>
    <row r="1022" spans="1:42">
      <c r="L1022" s="18"/>
      <c r="M1022" s="18"/>
      <c r="N1022" s="18"/>
      <c r="O1022" s="18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</row>
    <row r="1023" spans="1:42">
      <c r="L1023" s="18"/>
      <c r="M1023" s="18"/>
      <c r="N1023" s="18"/>
      <c r="O1023" s="18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</row>
    <row r="1024" spans="1:42">
      <c r="L1024" s="18"/>
      <c r="M1024" s="18"/>
      <c r="N1024" s="18"/>
      <c r="O1024" s="18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</row>
    <row r="1025" spans="1:42">
      <c r="L1025" s="18"/>
      <c r="M1025" s="18"/>
      <c r="N1025" s="18"/>
      <c r="O1025" s="18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</row>
    <row r="1026" spans="1:42">
      <c r="L1026" s="18"/>
      <c r="M1026" s="18"/>
      <c r="N1026" s="18"/>
      <c r="O1026" s="18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</row>
    <row r="1027" spans="1:42">
      <c r="A1027"/>
      <c r="B1027"/>
      <c r="C1027"/>
      <c r="D1027"/>
      <c r="E1027"/>
      <c r="F1027"/>
      <c r="G1027"/>
      <c r="H1027"/>
      <c r="I1027"/>
      <c r="J1027"/>
      <c r="K1027"/>
      <c r="L1027" s="18"/>
      <c r="M1027" s="18"/>
      <c r="N1027" s="18"/>
      <c r="O1027" s="18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</row>
    <row r="1028" spans="1:42">
      <c r="A1028"/>
      <c r="B1028"/>
      <c r="C1028"/>
      <c r="D1028"/>
      <c r="E1028"/>
      <c r="F1028"/>
      <c r="G1028"/>
      <c r="H1028"/>
      <c r="I1028"/>
      <c r="J1028"/>
      <c r="K1028"/>
      <c r="L1028" s="18"/>
      <c r="M1028" s="18"/>
      <c r="N1028" s="18"/>
      <c r="O1028" s="1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</row>
    <row r="1029" spans="1:42">
      <c r="A1029"/>
      <c r="B1029"/>
      <c r="C1029"/>
      <c r="D1029"/>
      <c r="E1029"/>
      <c r="F1029"/>
      <c r="G1029"/>
      <c r="H1029"/>
      <c r="I1029"/>
      <c r="J1029"/>
      <c r="K1029"/>
      <c r="L1029" s="18"/>
      <c r="M1029" s="18"/>
      <c r="N1029" s="18"/>
      <c r="O1029" s="18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</row>
    <row r="1030" spans="1:42">
      <c r="A1030"/>
      <c r="B1030"/>
      <c r="C1030"/>
      <c r="D1030"/>
      <c r="E1030"/>
      <c r="F1030"/>
      <c r="G1030"/>
      <c r="H1030"/>
      <c r="I1030"/>
      <c r="J1030"/>
      <c r="K1030"/>
      <c r="L1030" s="18"/>
      <c r="M1030" s="18"/>
      <c r="N1030" s="18"/>
      <c r="O1030" s="18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</row>
    <row r="1031" spans="1:42">
      <c r="A1031"/>
      <c r="B1031"/>
      <c r="C1031"/>
      <c r="D1031"/>
      <c r="E1031"/>
      <c r="F1031"/>
      <c r="G1031"/>
      <c r="H1031"/>
      <c r="I1031"/>
      <c r="J1031"/>
      <c r="K1031"/>
      <c r="L1031" s="18"/>
      <c r="M1031" s="18"/>
      <c r="N1031" s="18"/>
      <c r="O1031" s="18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</row>
    <row r="1032" spans="1:42">
      <c r="A1032"/>
      <c r="B1032"/>
      <c r="C1032"/>
      <c r="D1032"/>
      <c r="E1032"/>
      <c r="F1032"/>
      <c r="G1032"/>
      <c r="H1032"/>
      <c r="I1032"/>
      <c r="J1032"/>
      <c r="K1032"/>
      <c r="L1032" s="18"/>
      <c r="M1032" s="18"/>
      <c r="N1032" s="18"/>
      <c r="O1032" s="18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</row>
    <row r="1033" spans="1:42">
      <c r="A1033"/>
      <c r="B1033"/>
      <c r="C1033"/>
      <c r="D1033"/>
      <c r="E1033"/>
      <c r="F1033"/>
      <c r="G1033"/>
      <c r="H1033"/>
      <c r="I1033"/>
      <c r="J1033"/>
      <c r="K1033"/>
      <c r="L1033" s="18"/>
      <c r="M1033" s="18"/>
      <c r="N1033" s="18"/>
      <c r="O1033" s="18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</row>
    <row r="1034" spans="1:42">
      <c r="A1034"/>
      <c r="B1034"/>
      <c r="C1034"/>
      <c r="D1034"/>
      <c r="E1034"/>
      <c r="F1034"/>
      <c r="G1034"/>
      <c r="H1034"/>
      <c r="I1034"/>
      <c r="J1034"/>
      <c r="K1034"/>
      <c r="L1034" s="18"/>
      <c r="M1034" s="18"/>
      <c r="N1034" s="18"/>
      <c r="O1034" s="18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</row>
    <row r="1035" spans="1:42">
      <c r="A1035"/>
      <c r="B1035"/>
      <c r="C1035"/>
      <c r="D1035"/>
      <c r="E1035"/>
      <c r="F1035"/>
      <c r="G1035"/>
      <c r="H1035"/>
      <c r="I1035"/>
      <c r="J1035"/>
      <c r="K1035"/>
      <c r="L1035" s="18"/>
      <c r="M1035" s="18"/>
      <c r="N1035" s="18"/>
      <c r="O1035" s="18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</row>
    <row r="1036" spans="1:42">
      <c r="A1036"/>
      <c r="B1036"/>
      <c r="C1036"/>
      <c r="D1036"/>
      <c r="E1036"/>
      <c r="F1036"/>
      <c r="G1036"/>
      <c r="H1036"/>
      <c r="I1036"/>
      <c r="J1036"/>
      <c r="K1036"/>
      <c r="L1036" s="18"/>
      <c r="M1036" s="18"/>
      <c r="N1036" s="18"/>
      <c r="O1036" s="18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</row>
    <row r="1037" spans="1:42">
      <c r="A1037"/>
      <c r="B1037"/>
      <c r="C1037"/>
      <c r="D1037"/>
      <c r="E1037"/>
      <c r="F1037"/>
      <c r="G1037"/>
      <c r="H1037"/>
      <c r="I1037"/>
      <c r="J1037"/>
      <c r="K1037"/>
      <c r="L1037" s="18"/>
      <c r="M1037" s="18"/>
      <c r="N1037" s="18"/>
      <c r="O1037" s="18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</row>
    <row r="1038" spans="1:42">
      <c r="A1038"/>
      <c r="B1038"/>
      <c r="C1038"/>
      <c r="D1038"/>
      <c r="E1038"/>
      <c r="F1038"/>
      <c r="G1038"/>
      <c r="H1038"/>
      <c r="I1038"/>
      <c r="J1038"/>
      <c r="K1038"/>
      <c r="L1038" s="18"/>
      <c r="M1038" s="18"/>
      <c r="N1038" s="18"/>
      <c r="O1038" s="1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</row>
    <row r="1039" spans="1:42">
      <c r="A1039"/>
      <c r="B1039"/>
      <c r="C1039"/>
      <c r="D1039"/>
      <c r="E1039"/>
      <c r="F1039"/>
      <c r="G1039"/>
      <c r="H1039"/>
      <c r="I1039"/>
      <c r="J1039"/>
      <c r="K1039"/>
      <c r="L1039" s="18"/>
      <c r="M1039" s="18"/>
      <c r="N1039" s="18"/>
      <c r="O1039" s="18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</row>
    <row r="1040" spans="1:42">
      <c r="A1040"/>
      <c r="B1040"/>
      <c r="C1040"/>
      <c r="D1040"/>
      <c r="E1040"/>
      <c r="F1040"/>
      <c r="G1040"/>
      <c r="H1040"/>
      <c r="I1040"/>
      <c r="J1040"/>
      <c r="K1040"/>
      <c r="L1040" s="18"/>
      <c r="M1040" s="18"/>
      <c r="N1040" s="18"/>
      <c r="O1040" s="18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</row>
    <row r="1041" spans="1:42">
      <c r="A1041"/>
      <c r="B1041"/>
      <c r="C1041"/>
      <c r="D1041"/>
      <c r="E1041"/>
      <c r="F1041"/>
      <c r="G1041"/>
      <c r="H1041"/>
      <c r="I1041"/>
      <c r="J1041"/>
      <c r="K1041"/>
      <c r="L1041" s="18"/>
      <c r="M1041" s="18"/>
      <c r="N1041" s="18"/>
      <c r="O1041" s="18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</row>
    <row r="1042" spans="1:42">
      <c r="A1042"/>
      <c r="B1042"/>
      <c r="C1042"/>
      <c r="D1042"/>
      <c r="E1042"/>
      <c r="F1042"/>
      <c r="G1042"/>
      <c r="H1042"/>
      <c r="I1042"/>
      <c r="J1042"/>
      <c r="K1042"/>
      <c r="L1042" s="18"/>
      <c r="M1042" s="18"/>
      <c r="N1042" s="18"/>
      <c r="O1042" s="18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</row>
    <row r="1043" spans="1:42">
      <c r="A1043"/>
      <c r="B1043"/>
      <c r="C1043"/>
      <c r="D1043"/>
      <c r="E1043"/>
      <c r="F1043"/>
      <c r="G1043"/>
      <c r="H1043"/>
      <c r="I1043"/>
      <c r="J1043"/>
      <c r="K1043"/>
      <c r="L1043" s="18"/>
      <c r="M1043" s="18"/>
      <c r="N1043" s="18"/>
      <c r="O1043" s="18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</row>
    <row r="1044" spans="1:42">
      <c r="A1044"/>
      <c r="B1044"/>
      <c r="C1044"/>
      <c r="D1044"/>
      <c r="E1044"/>
      <c r="F1044"/>
      <c r="G1044"/>
      <c r="H1044"/>
      <c r="I1044"/>
      <c r="J1044"/>
      <c r="K1044"/>
      <c r="L1044" s="18"/>
      <c r="M1044" s="18"/>
      <c r="N1044" s="18"/>
      <c r="O1044" s="18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</row>
    <row r="1045" spans="1:42">
      <c r="A1045"/>
      <c r="B1045"/>
      <c r="C1045"/>
      <c r="D1045"/>
      <c r="E1045"/>
      <c r="F1045"/>
      <c r="G1045"/>
      <c r="H1045"/>
      <c r="I1045"/>
      <c r="J1045"/>
      <c r="K1045"/>
      <c r="L1045" s="18"/>
      <c r="M1045" s="18"/>
      <c r="N1045" s="18"/>
      <c r="O1045" s="18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</row>
    <row r="1046" spans="1:42">
      <c r="A1046"/>
      <c r="B1046"/>
      <c r="C1046"/>
      <c r="D1046"/>
      <c r="E1046"/>
      <c r="F1046"/>
      <c r="G1046"/>
      <c r="H1046"/>
      <c r="I1046"/>
      <c r="J1046"/>
      <c r="K1046"/>
      <c r="L1046" s="18"/>
      <c r="M1046" s="18"/>
      <c r="N1046" s="18"/>
      <c r="O1046" s="18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</row>
    <row r="1047" spans="1:42">
      <c r="A1047"/>
      <c r="B1047"/>
      <c r="C1047"/>
      <c r="D1047"/>
      <c r="E1047"/>
      <c r="F1047"/>
      <c r="G1047"/>
      <c r="H1047"/>
      <c r="I1047"/>
      <c r="J1047"/>
      <c r="K1047"/>
      <c r="L1047" s="18"/>
      <c r="M1047" s="18"/>
      <c r="N1047" s="18"/>
      <c r="O1047" s="18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</row>
    <row r="1048" spans="1:42">
      <c r="A1048"/>
      <c r="B1048"/>
      <c r="C1048"/>
      <c r="D1048"/>
      <c r="E1048"/>
      <c r="F1048"/>
      <c r="G1048"/>
      <c r="H1048"/>
      <c r="I1048"/>
      <c r="J1048"/>
      <c r="K1048"/>
      <c r="L1048" s="18"/>
      <c r="M1048" s="18"/>
      <c r="N1048" s="18"/>
      <c r="O1048" s="1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</row>
    <row r="1049" spans="1:42">
      <c r="A1049"/>
      <c r="B1049"/>
      <c r="C1049"/>
      <c r="D1049"/>
      <c r="E1049"/>
      <c r="F1049"/>
      <c r="G1049"/>
      <c r="H1049"/>
      <c r="I1049"/>
      <c r="J1049"/>
      <c r="K1049"/>
      <c r="L1049" s="18"/>
      <c r="M1049" s="18"/>
      <c r="N1049" s="18"/>
      <c r="O1049" s="18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</row>
    <row r="1050" spans="1:42">
      <c r="A1050"/>
      <c r="B1050"/>
      <c r="C1050"/>
      <c r="D1050"/>
      <c r="E1050"/>
      <c r="F1050"/>
      <c r="G1050"/>
      <c r="H1050"/>
      <c r="I1050"/>
      <c r="J1050"/>
      <c r="K1050"/>
      <c r="L1050" s="18"/>
      <c r="M1050" s="18"/>
      <c r="N1050" s="18"/>
      <c r="O1050" s="18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</row>
    <row r="1051" spans="1:42">
      <c r="A1051"/>
      <c r="B1051"/>
      <c r="C1051"/>
      <c r="D1051"/>
      <c r="E1051"/>
      <c r="F1051"/>
      <c r="G1051"/>
      <c r="H1051"/>
      <c r="I1051"/>
      <c r="J1051"/>
      <c r="K1051"/>
      <c r="L1051" s="18"/>
      <c r="M1051" s="18"/>
      <c r="N1051" s="18"/>
      <c r="O1051" s="18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</row>
    <row r="1052" spans="1:42">
      <c r="A1052"/>
      <c r="B1052"/>
      <c r="C1052"/>
      <c r="D1052"/>
      <c r="E1052"/>
      <c r="F1052"/>
      <c r="G1052"/>
      <c r="H1052"/>
      <c r="I1052"/>
      <c r="J1052"/>
      <c r="K1052"/>
      <c r="L1052" s="18"/>
      <c r="M1052" s="18"/>
      <c r="N1052" s="18"/>
      <c r="O1052" s="18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</row>
    <row r="1053" spans="1:42">
      <c r="A1053"/>
      <c r="B1053"/>
      <c r="C1053"/>
      <c r="D1053"/>
      <c r="E1053"/>
      <c r="F1053"/>
      <c r="G1053"/>
      <c r="H1053"/>
      <c r="I1053"/>
      <c r="J1053"/>
      <c r="K1053"/>
      <c r="L1053" s="18"/>
      <c r="M1053" s="18"/>
      <c r="N1053" s="18"/>
      <c r="O1053" s="18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</row>
    <row r="1054" spans="1:42">
      <c r="A1054"/>
      <c r="B1054"/>
      <c r="C1054"/>
      <c r="D1054"/>
      <c r="E1054"/>
      <c r="F1054"/>
      <c r="G1054"/>
      <c r="H1054"/>
      <c r="I1054"/>
      <c r="J1054"/>
      <c r="K1054"/>
      <c r="L1054" s="18"/>
      <c r="M1054" s="18"/>
      <c r="N1054" s="18"/>
      <c r="O1054" s="18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</row>
    <row r="1055" spans="1:42">
      <c r="A1055"/>
      <c r="B1055"/>
      <c r="C1055"/>
      <c r="D1055"/>
      <c r="E1055"/>
      <c r="F1055"/>
      <c r="G1055"/>
      <c r="H1055"/>
      <c r="I1055"/>
      <c r="J1055"/>
      <c r="K1055"/>
      <c r="L1055" s="18"/>
      <c r="M1055" s="18"/>
      <c r="N1055" s="18"/>
      <c r="O1055" s="18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</row>
    <row r="1056" spans="1:42">
      <c r="A1056"/>
      <c r="B1056"/>
      <c r="C1056"/>
      <c r="D1056"/>
      <c r="E1056"/>
      <c r="F1056"/>
      <c r="G1056"/>
      <c r="H1056"/>
      <c r="I1056"/>
      <c r="J1056"/>
      <c r="K1056"/>
      <c r="L1056" s="18"/>
      <c r="M1056" s="18"/>
      <c r="N1056" s="18"/>
      <c r="O1056" s="18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</row>
    <row r="1057" spans="1:42">
      <c r="A1057"/>
      <c r="B1057"/>
      <c r="C1057"/>
      <c r="D1057"/>
      <c r="E1057"/>
      <c r="F1057"/>
      <c r="G1057"/>
      <c r="H1057"/>
      <c r="I1057"/>
      <c r="J1057"/>
      <c r="K1057"/>
      <c r="L1057" s="18"/>
      <c r="M1057" s="18"/>
      <c r="N1057" s="18"/>
      <c r="O1057" s="18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</row>
    <row r="1058" spans="1:42">
      <c r="A1058"/>
      <c r="B1058"/>
      <c r="C1058"/>
      <c r="D1058"/>
      <c r="E1058"/>
      <c r="F1058"/>
      <c r="G1058"/>
      <c r="H1058"/>
      <c r="I1058"/>
      <c r="J1058"/>
      <c r="K1058"/>
      <c r="L1058" s="18"/>
      <c r="M1058" s="18"/>
      <c r="N1058" s="18"/>
      <c r="O1058" s="1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</row>
    <row r="1059" spans="1:42">
      <c r="A1059"/>
      <c r="B1059"/>
      <c r="C1059"/>
      <c r="D1059"/>
      <c r="E1059"/>
      <c r="F1059"/>
      <c r="G1059"/>
      <c r="H1059"/>
      <c r="I1059"/>
      <c r="J1059"/>
      <c r="K1059"/>
      <c r="L1059" s="18"/>
      <c r="M1059" s="18"/>
      <c r="N1059" s="18"/>
      <c r="O1059" s="18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</row>
    <row r="1060" spans="1:42">
      <c r="A1060"/>
      <c r="B1060"/>
      <c r="C1060"/>
      <c r="D1060"/>
      <c r="E1060"/>
      <c r="F1060"/>
      <c r="G1060"/>
      <c r="H1060"/>
      <c r="I1060"/>
      <c r="J1060"/>
      <c r="K1060"/>
      <c r="L1060" s="18"/>
      <c r="M1060" s="18"/>
      <c r="N1060" s="18"/>
      <c r="O1060" s="18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</row>
    <row r="1061" spans="1:42">
      <c r="A1061"/>
      <c r="B1061"/>
      <c r="C1061"/>
      <c r="D1061"/>
      <c r="E1061"/>
      <c r="F1061"/>
      <c r="G1061"/>
      <c r="H1061"/>
      <c r="I1061"/>
      <c r="J1061"/>
      <c r="K1061"/>
      <c r="L1061" s="18"/>
      <c r="M1061" s="18"/>
      <c r="N1061" s="18"/>
      <c r="O1061" s="18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</row>
    <row r="1062" spans="1:42">
      <c r="A1062"/>
      <c r="B1062"/>
      <c r="C1062"/>
      <c r="D1062"/>
      <c r="E1062"/>
      <c r="F1062"/>
      <c r="G1062"/>
      <c r="H1062"/>
      <c r="I1062"/>
      <c r="J1062"/>
      <c r="K1062"/>
      <c r="L1062" s="18"/>
      <c r="M1062" s="18"/>
      <c r="N1062" s="18"/>
      <c r="O1062" s="18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</row>
    <row r="1063" spans="1:42">
      <c r="A1063"/>
      <c r="B1063"/>
      <c r="C1063"/>
      <c r="D1063"/>
      <c r="E1063"/>
      <c r="F1063"/>
      <c r="G1063"/>
      <c r="H1063"/>
      <c r="I1063"/>
      <c r="J1063"/>
      <c r="K1063"/>
      <c r="L1063" s="18"/>
      <c r="M1063" s="18"/>
      <c r="N1063" s="18"/>
      <c r="O1063" s="18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</row>
    <row r="1064" spans="1:42">
      <c r="A1064"/>
      <c r="B1064"/>
      <c r="C1064"/>
      <c r="D1064"/>
      <c r="E1064"/>
      <c r="F1064"/>
      <c r="G1064"/>
      <c r="H1064"/>
      <c r="I1064"/>
      <c r="J1064"/>
      <c r="K1064"/>
      <c r="L1064" s="18"/>
      <c r="M1064" s="18"/>
      <c r="N1064" s="18"/>
      <c r="O1064" s="18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</row>
    <row r="1065" spans="1:42">
      <c r="A1065"/>
      <c r="B1065"/>
      <c r="C1065"/>
      <c r="D1065"/>
      <c r="E1065"/>
      <c r="F1065"/>
      <c r="G1065"/>
      <c r="H1065"/>
      <c r="I1065"/>
      <c r="J1065"/>
      <c r="K1065"/>
      <c r="L1065" s="18"/>
      <c r="M1065" s="18"/>
      <c r="N1065" s="18"/>
      <c r="O1065" s="18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</row>
    <row r="1066" spans="1:42">
      <c r="A1066"/>
      <c r="B1066"/>
      <c r="C1066"/>
      <c r="D1066"/>
      <c r="E1066"/>
      <c r="F1066"/>
      <c r="G1066"/>
      <c r="H1066"/>
      <c r="I1066"/>
      <c r="J1066"/>
      <c r="K1066"/>
      <c r="L1066" s="18"/>
      <c r="M1066" s="18"/>
      <c r="N1066" s="18"/>
      <c r="O1066" s="18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</row>
    <row r="1067" spans="1:42">
      <c r="A1067"/>
      <c r="B1067"/>
      <c r="C1067"/>
      <c r="D1067"/>
      <c r="E1067"/>
      <c r="F1067"/>
      <c r="G1067"/>
      <c r="H1067"/>
      <c r="I1067"/>
      <c r="J1067"/>
      <c r="K1067"/>
      <c r="L1067" s="18"/>
      <c r="M1067" s="18"/>
      <c r="N1067" s="18"/>
      <c r="O1067" s="18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</row>
    <row r="1068" spans="1:42">
      <c r="A1068"/>
      <c r="B1068"/>
      <c r="C1068"/>
      <c r="D1068"/>
      <c r="E1068"/>
      <c r="F1068"/>
      <c r="G1068"/>
      <c r="H1068"/>
      <c r="I1068"/>
      <c r="J1068"/>
      <c r="K1068"/>
      <c r="L1068" s="18"/>
      <c r="M1068" s="18"/>
      <c r="N1068" s="18"/>
      <c r="O1068" s="1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</row>
    <row r="1069" spans="1:42">
      <c r="A1069"/>
      <c r="B1069"/>
      <c r="C1069"/>
      <c r="D1069"/>
      <c r="E1069"/>
      <c r="F1069"/>
      <c r="G1069"/>
      <c r="H1069"/>
      <c r="I1069"/>
      <c r="J1069"/>
      <c r="K1069"/>
      <c r="L1069" s="18"/>
      <c r="M1069" s="18"/>
      <c r="N1069" s="18"/>
      <c r="O1069" s="18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</row>
    <row r="1070" spans="1:42">
      <c r="A1070"/>
      <c r="B1070"/>
      <c r="C1070"/>
      <c r="D1070"/>
      <c r="E1070"/>
      <c r="F1070"/>
      <c r="G1070"/>
      <c r="H1070"/>
      <c r="I1070"/>
      <c r="J1070"/>
      <c r="K1070"/>
      <c r="L1070" s="18"/>
      <c r="M1070" s="18"/>
      <c r="N1070" s="18"/>
      <c r="O1070" s="18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</row>
    <row r="1071" spans="1:42">
      <c r="A1071"/>
      <c r="B1071"/>
      <c r="C1071"/>
      <c r="D1071"/>
      <c r="E1071"/>
      <c r="F1071"/>
      <c r="G1071"/>
      <c r="H1071"/>
      <c r="I1071"/>
      <c r="J1071"/>
      <c r="K1071"/>
      <c r="L1071" s="18"/>
      <c r="M1071" s="18"/>
      <c r="N1071" s="18"/>
      <c r="O1071" s="18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</row>
    <row r="1072" spans="1:42">
      <c r="A1072"/>
      <c r="B1072"/>
      <c r="C1072"/>
      <c r="D1072"/>
      <c r="E1072"/>
      <c r="F1072"/>
      <c r="G1072"/>
      <c r="H1072"/>
      <c r="I1072"/>
      <c r="J1072"/>
      <c r="K1072"/>
      <c r="L1072" s="18"/>
      <c r="M1072" s="18"/>
      <c r="N1072" s="18"/>
      <c r="O1072" s="18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</row>
    <row r="1073" spans="1:42">
      <c r="A1073"/>
      <c r="B1073"/>
      <c r="C1073"/>
      <c r="D1073"/>
      <c r="E1073"/>
      <c r="F1073"/>
      <c r="G1073"/>
      <c r="H1073"/>
      <c r="I1073"/>
      <c r="J1073"/>
      <c r="K1073"/>
      <c r="L1073" s="18"/>
      <c r="M1073" s="18"/>
      <c r="N1073" s="18"/>
      <c r="O1073" s="18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</row>
    <row r="1074" spans="1:42">
      <c r="A1074"/>
      <c r="B1074"/>
      <c r="C1074"/>
      <c r="D1074"/>
      <c r="E1074"/>
      <c r="F1074"/>
      <c r="G1074"/>
      <c r="H1074"/>
      <c r="I1074"/>
      <c r="J1074"/>
      <c r="K1074"/>
      <c r="L1074" s="18"/>
      <c r="M1074" s="18"/>
      <c r="N1074" s="18"/>
      <c r="O1074" s="18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</row>
    <row r="1075" spans="1:42">
      <c r="A1075"/>
      <c r="B1075"/>
      <c r="C1075"/>
      <c r="D1075"/>
      <c r="E1075"/>
      <c r="F1075"/>
      <c r="G1075"/>
      <c r="H1075"/>
      <c r="I1075"/>
      <c r="J1075"/>
      <c r="K1075"/>
      <c r="L1075" s="18"/>
      <c r="M1075" s="18"/>
      <c r="N1075" s="18"/>
      <c r="O1075" s="18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</row>
    <row r="1076" spans="1:42">
      <c r="A1076"/>
      <c r="B1076"/>
      <c r="C1076"/>
      <c r="D1076"/>
      <c r="E1076"/>
      <c r="F1076"/>
      <c r="G1076"/>
      <c r="H1076"/>
      <c r="I1076"/>
      <c r="J1076"/>
      <c r="K1076"/>
      <c r="L1076" s="18"/>
      <c r="M1076" s="18"/>
      <c r="N1076" s="18"/>
      <c r="O1076" s="18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</row>
    <row r="1077" spans="1:42">
      <c r="A1077"/>
      <c r="B1077"/>
      <c r="C1077"/>
      <c r="D1077"/>
      <c r="E1077"/>
      <c r="F1077"/>
      <c r="G1077"/>
      <c r="H1077"/>
      <c r="I1077"/>
      <c r="J1077"/>
      <c r="K1077"/>
      <c r="L1077" s="18"/>
      <c r="M1077" s="18"/>
      <c r="N1077" s="18"/>
      <c r="O1077" s="18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</row>
    <row r="1078" spans="1:42">
      <c r="A1078"/>
      <c r="B1078"/>
      <c r="C1078"/>
      <c r="D1078"/>
      <c r="E1078"/>
      <c r="F1078"/>
      <c r="G1078"/>
      <c r="H1078"/>
      <c r="I1078"/>
      <c r="J1078"/>
      <c r="K1078"/>
      <c r="L1078" s="18"/>
      <c r="M1078" s="18"/>
      <c r="N1078" s="18"/>
      <c r="O1078" s="1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</row>
    <row r="1079" spans="1:42">
      <c r="A1079"/>
      <c r="B1079"/>
      <c r="C1079"/>
      <c r="D1079"/>
      <c r="E1079"/>
      <c r="F1079"/>
      <c r="G1079"/>
      <c r="H1079"/>
      <c r="I1079"/>
      <c r="J1079"/>
      <c r="K1079"/>
      <c r="L1079" s="18"/>
      <c r="M1079" s="18"/>
      <c r="N1079" s="18"/>
      <c r="O1079" s="18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</row>
    <row r="1080" spans="1:42">
      <c r="A1080"/>
      <c r="B1080"/>
      <c r="C1080"/>
      <c r="D1080"/>
      <c r="E1080"/>
      <c r="F1080"/>
      <c r="G1080"/>
      <c r="H1080"/>
      <c r="I1080"/>
      <c r="J1080"/>
      <c r="K1080"/>
      <c r="L1080" s="18"/>
      <c r="M1080" s="18"/>
      <c r="N1080" s="18"/>
      <c r="O1080" s="18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</row>
    <row r="1081" spans="1:42">
      <c r="A1081"/>
      <c r="B1081"/>
      <c r="C1081"/>
      <c r="D1081"/>
      <c r="E1081"/>
      <c r="F1081"/>
      <c r="G1081"/>
      <c r="H1081"/>
      <c r="I1081"/>
      <c r="J1081"/>
      <c r="K1081"/>
      <c r="L1081" s="18"/>
      <c r="M1081" s="18"/>
      <c r="N1081" s="18"/>
      <c r="O1081" s="18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</row>
    <row r="1082" spans="1:42">
      <c r="A1082"/>
      <c r="B1082"/>
      <c r="C1082"/>
      <c r="D1082"/>
      <c r="E1082"/>
      <c r="F1082"/>
      <c r="G1082"/>
      <c r="H1082"/>
      <c r="I1082"/>
      <c r="J1082"/>
      <c r="K1082"/>
      <c r="L1082" s="18"/>
      <c r="M1082" s="18"/>
      <c r="N1082" s="18"/>
      <c r="O1082" s="18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</row>
    <row r="1083" spans="1:42">
      <c r="A1083"/>
      <c r="B1083"/>
      <c r="C1083"/>
      <c r="D1083"/>
      <c r="E1083"/>
      <c r="F1083"/>
      <c r="G1083"/>
      <c r="H1083"/>
      <c r="I1083"/>
      <c r="J1083"/>
      <c r="K1083"/>
      <c r="L1083" s="18"/>
      <c r="M1083" s="18"/>
      <c r="N1083" s="18"/>
      <c r="O1083" s="18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</row>
    <row r="1084" spans="1:42">
      <c r="A1084"/>
      <c r="B1084"/>
      <c r="C1084"/>
      <c r="D1084"/>
      <c r="E1084"/>
      <c r="F1084"/>
      <c r="G1084"/>
      <c r="H1084"/>
      <c r="I1084"/>
      <c r="J1084"/>
      <c r="K1084"/>
      <c r="L1084" s="18"/>
      <c r="M1084" s="18"/>
      <c r="N1084" s="18"/>
      <c r="O1084" s="18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</row>
    <row r="1085" spans="1:42">
      <c r="A1085"/>
      <c r="B1085"/>
      <c r="C1085"/>
      <c r="D1085"/>
      <c r="E1085"/>
      <c r="F1085"/>
      <c r="G1085"/>
      <c r="H1085"/>
      <c r="I1085"/>
      <c r="J1085"/>
      <c r="K1085"/>
      <c r="L1085" s="18"/>
      <c r="M1085" s="18"/>
      <c r="N1085" s="18"/>
      <c r="O1085" s="18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</row>
    <row r="1086" spans="1:42">
      <c r="A1086"/>
      <c r="B1086"/>
      <c r="C1086"/>
      <c r="D1086"/>
      <c r="E1086"/>
      <c r="F1086"/>
      <c r="G1086"/>
      <c r="H1086"/>
      <c r="I1086"/>
      <c r="J1086"/>
      <c r="K1086"/>
      <c r="L1086" s="18"/>
      <c r="M1086" s="18"/>
      <c r="N1086" s="18"/>
      <c r="O1086" s="18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</row>
    <row r="1087" spans="1:42">
      <c r="A1087"/>
      <c r="B1087"/>
      <c r="C1087"/>
      <c r="D1087"/>
      <c r="E1087"/>
      <c r="F1087"/>
      <c r="G1087"/>
      <c r="H1087"/>
      <c r="I1087"/>
      <c r="J1087"/>
      <c r="K1087"/>
      <c r="L1087" s="18"/>
      <c r="M1087" s="18"/>
      <c r="N1087" s="18"/>
      <c r="O1087" s="18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</row>
    <row r="1088" spans="1:42">
      <c r="A1088"/>
      <c r="B1088"/>
      <c r="C1088"/>
      <c r="D1088"/>
      <c r="E1088"/>
      <c r="F1088"/>
      <c r="G1088"/>
      <c r="H1088"/>
      <c r="I1088"/>
      <c r="J1088"/>
      <c r="K1088"/>
      <c r="L1088" s="18"/>
      <c r="M1088" s="18"/>
      <c r="N1088" s="18"/>
      <c r="O1088" s="1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</row>
    <row r="1089" spans="1:42">
      <c r="A1089"/>
      <c r="B1089"/>
      <c r="C1089"/>
      <c r="D1089"/>
      <c r="E1089"/>
      <c r="F1089"/>
      <c r="G1089"/>
      <c r="H1089"/>
      <c r="I1089"/>
      <c r="J1089"/>
      <c r="K1089"/>
      <c r="L1089" s="18"/>
      <c r="M1089" s="18"/>
      <c r="N1089" s="18"/>
      <c r="O1089" s="18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</row>
    <row r="1090" spans="1:42">
      <c r="A1090"/>
      <c r="B1090"/>
      <c r="C1090"/>
      <c r="D1090"/>
      <c r="E1090"/>
      <c r="F1090"/>
      <c r="G1090"/>
      <c r="H1090"/>
      <c r="I1090"/>
      <c r="J1090"/>
      <c r="K1090"/>
      <c r="L1090" s="18"/>
      <c r="M1090" s="18"/>
      <c r="N1090" s="18"/>
      <c r="O1090" s="18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</row>
    <row r="1091" spans="1:42">
      <c r="A1091"/>
      <c r="B1091"/>
      <c r="C1091"/>
      <c r="D1091"/>
      <c r="E1091"/>
      <c r="F1091"/>
      <c r="G1091"/>
      <c r="H1091"/>
      <c r="I1091"/>
      <c r="J1091"/>
      <c r="K1091"/>
      <c r="L1091" s="18"/>
      <c r="M1091" s="18"/>
      <c r="N1091" s="18"/>
      <c r="O1091" s="18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</row>
    <row r="1092" spans="1:42">
      <c r="A1092"/>
      <c r="B1092"/>
      <c r="C1092"/>
      <c r="D1092"/>
      <c r="E1092"/>
      <c r="F1092"/>
      <c r="G1092"/>
      <c r="H1092"/>
      <c r="I1092"/>
      <c r="J1092"/>
      <c r="K1092"/>
      <c r="L1092" s="18"/>
      <c r="M1092" s="18"/>
      <c r="N1092" s="18"/>
      <c r="O1092" s="18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</row>
    <row r="1093" spans="1:42">
      <c r="A1093"/>
      <c r="B1093"/>
      <c r="C1093"/>
      <c r="D1093"/>
      <c r="E1093"/>
      <c r="F1093"/>
      <c r="G1093"/>
      <c r="H1093"/>
      <c r="I1093"/>
      <c r="J1093"/>
      <c r="K1093"/>
      <c r="L1093" s="18"/>
      <c r="M1093" s="18"/>
      <c r="N1093" s="18"/>
      <c r="O1093" s="18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</row>
    <row r="1094" spans="1:42">
      <c r="A1094"/>
      <c r="B1094"/>
      <c r="C1094"/>
      <c r="D1094"/>
      <c r="E1094"/>
      <c r="F1094"/>
      <c r="G1094"/>
      <c r="H1094"/>
      <c r="I1094"/>
      <c r="J1094"/>
      <c r="K1094"/>
      <c r="L1094" s="18"/>
      <c r="M1094" s="18"/>
      <c r="N1094" s="18"/>
      <c r="O1094" s="18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</row>
    <row r="1095" spans="1:42">
      <c r="A1095"/>
      <c r="B1095"/>
      <c r="C1095"/>
      <c r="D1095"/>
      <c r="E1095"/>
      <c r="F1095"/>
      <c r="G1095"/>
      <c r="H1095"/>
      <c r="I1095"/>
      <c r="J1095"/>
      <c r="K1095"/>
      <c r="L1095" s="18"/>
      <c r="M1095" s="18"/>
      <c r="N1095" s="18"/>
      <c r="O1095" s="18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</row>
    <row r="1096" spans="1:42">
      <c r="A1096"/>
      <c r="B1096"/>
      <c r="C1096"/>
      <c r="D1096"/>
      <c r="E1096"/>
      <c r="F1096"/>
      <c r="G1096"/>
      <c r="H1096"/>
      <c r="I1096"/>
      <c r="J1096"/>
      <c r="K1096"/>
      <c r="L1096" s="18"/>
      <c r="M1096" s="18"/>
      <c r="N1096" s="18"/>
      <c r="O1096" s="18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</row>
  </sheetData>
  <protectedRanges>
    <protectedRange sqref="B684" name="Диапазон1_1_1_5"/>
    <protectedRange sqref="B685" name="Диапазон1_1_1"/>
    <protectedRange sqref="B686" name="Диапазон1_1_1_1"/>
    <protectedRange sqref="B687" name="Диапазон1_1_1_2"/>
    <protectedRange sqref="B688" name="Диапазон1_1_1_3"/>
    <protectedRange sqref="B689" name="Диапазон1_1_1_4"/>
    <protectedRange sqref="B690" name="Диапазон1_1_1_6"/>
    <protectedRange sqref="B691" name="Диапазон1_1_1_7"/>
    <protectedRange sqref="B692" name="Диапазон1_1_1_8"/>
    <protectedRange sqref="B693:B696 B704" name="Диапазон1_1_1_9"/>
  </protectedRanges>
  <mergeCells count="23">
    <mergeCell ref="A18:A20"/>
    <mergeCell ref="B18:B20"/>
    <mergeCell ref="D19:E19"/>
    <mergeCell ref="S18:V18"/>
    <mergeCell ref="R18:R20"/>
    <mergeCell ref="P18:Q19"/>
    <mergeCell ref="N18:O19"/>
    <mergeCell ref="C18:C20"/>
    <mergeCell ref="F19:G19"/>
    <mergeCell ref="H19:I19"/>
    <mergeCell ref="A9:W9"/>
    <mergeCell ref="S10:W10"/>
    <mergeCell ref="S11:W11"/>
    <mergeCell ref="S12:W12"/>
    <mergeCell ref="S13:W13"/>
    <mergeCell ref="S14:W14"/>
    <mergeCell ref="J19:K19"/>
    <mergeCell ref="L19:M19"/>
    <mergeCell ref="W18:W20"/>
    <mergeCell ref="S19:S20"/>
    <mergeCell ref="T19:T20"/>
    <mergeCell ref="D18:M18"/>
    <mergeCell ref="U19:V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73:B681 IX673:IX681 ST673:ST681 ACP673:ACP681 AML673:AML681 AWH673:AWH681 BGD673:BGD681 BPZ673:BPZ681 BZV673:BZV681 CJR673:CJR681 CTN673:CTN681 DDJ673:DDJ681 DNF673:DNF681 DXB673:DXB681 EGX673:EGX681 EQT673:EQT681 FAP673:FAP681 FKL673:FKL681 FUH673:FUH681 GED673:GED681 GNZ673:GNZ681 GXV673:GXV681 HHR673:HHR681 HRN673:HRN681 IBJ673:IBJ681 ILF673:ILF681 IVB673:IVB681 JEX673:JEX681 JOT673:JOT681 JYP673:JYP681 KIL673:KIL681 KSH673:KSH681 LCD673:LCD681 LLZ673:LLZ681 LVV673:LVV681 MFR673:MFR681 MPN673:MPN681 MZJ673:MZJ681 NJF673:NJF681 NTB673:NTB681 OCX673:OCX681 OMT673:OMT681 OWP673:OWP681 PGL673:PGL681 PQH673:PQH681 QAD673:QAD681 QJZ673:QJZ681 QTV673:QTV681 RDR673:RDR681 RNN673:RNN681 RXJ673:RXJ681 SHF673:SHF681 SRB673:SRB681 TAX673:TAX681 TKT673:TKT681 TUP673:TUP681 UEL673:UEL681 UOH673:UOH681 UYD673:UYD681 VHZ673:VHZ681 VRV673:VRV681 WBR673:WBR681 WLN673:WLN681 WVJ673:WVJ681 B66209:B66217 IX66209:IX66217 ST66209:ST66217 ACP66209:ACP66217 AML66209:AML66217 AWH66209:AWH66217 BGD66209:BGD66217 BPZ66209:BPZ66217 BZV66209:BZV66217 CJR66209:CJR66217 CTN66209:CTN66217 DDJ66209:DDJ66217 DNF66209:DNF66217 DXB66209:DXB66217 EGX66209:EGX66217 EQT66209:EQT66217 FAP66209:FAP66217 FKL66209:FKL66217 FUH66209:FUH66217 GED66209:GED66217 GNZ66209:GNZ66217 GXV66209:GXV66217 HHR66209:HHR66217 HRN66209:HRN66217 IBJ66209:IBJ66217 ILF66209:ILF66217 IVB66209:IVB66217 JEX66209:JEX66217 JOT66209:JOT66217 JYP66209:JYP66217 KIL66209:KIL66217 KSH66209:KSH66217 LCD66209:LCD66217 LLZ66209:LLZ66217 LVV66209:LVV66217 MFR66209:MFR66217 MPN66209:MPN66217 MZJ66209:MZJ66217 NJF66209:NJF66217 NTB66209:NTB66217 OCX66209:OCX66217 OMT66209:OMT66217 OWP66209:OWP66217 PGL66209:PGL66217 PQH66209:PQH66217 QAD66209:QAD66217 QJZ66209:QJZ66217 QTV66209:QTV66217 RDR66209:RDR66217 RNN66209:RNN66217 RXJ66209:RXJ66217 SHF66209:SHF66217 SRB66209:SRB66217 TAX66209:TAX66217 TKT66209:TKT66217 TUP66209:TUP66217 UEL66209:UEL66217 UOH66209:UOH66217 UYD66209:UYD66217 VHZ66209:VHZ66217 VRV66209:VRV66217 WBR66209:WBR66217 WLN66209:WLN66217 WVJ66209:WVJ66217 B131745:B131753 IX131745:IX131753 ST131745:ST131753 ACP131745:ACP131753 AML131745:AML131753 AWH131745:AWH131753 BGD131745:BGD131753 BPZ131745:BPZ131753 BZV131745:BZV131753 CJR131745:CJR131753 CTN131745:CTN131753 DDJ131745:DDJ131753 DNF131745:DNF131753 DXB131745:DXB131753 EGX131745:EGX131753 EQT131745:EQT131753 FAP131745:FAP131753 FKL131745:FKL131753 FUH131745:FUH131753 GED131745:GED131753 GNZ131745:GNZ131753 GXV131745:GXV131753 HHR131745:HHR131753 HRN131745:HRN131753 IBJ131745:IBJ131753 ILF131745:ILF131753 IVB131745:IVB131753 JEX131745:JEX131753 JOT131745:JOT131753 JYP131745:JYP131753 KIL131745:KIL131753 KSH131745:KSH131753 LCD131745:LCD131753 LLZ131745:LLZ131753 LVV131745:LVV131753 MFR131745:MFR131753 MPN131745:MPN131753 MZJ131745:MZJ131753 NJF131745:NJF131753 NTB131745:NTB131753 OCX131745:OCX131753 OMT131745:OMT131753 OWP131745:OWP131753 PGL131745:PGL131753 PQH131745:PQH131753 QAD131745:QAD131753 QJZ131745:QJZ131753 QTV131745:QTV131753 RDR131745:RDR131753 RNN131745:RNN131753 RXJ131745:RXJ131753 SHF131745:SHF131753 SRB131745:SRB131753 TAX131745:TAX131753 TKT131745:TKT131753 TUP131745:TUP131753 UEL131745:UEL131753 UOH131745:UOH131753 UYD131745:UYD131753 VHZ131745:VHZ131753 VRV131745:VRV131753 WBR131745:WBR131753 WLN131745:WLN131753 WVJ131745:WVJ131753 B197281:B197289 IX197281:IX197289 ST197281:ST197289 ACP197281:ACP197289 AML197281:AML197289 AWH197281:AWH197289 BGD197281:BGD197289 BPZ197281:BPZ197289 BZV197281:BZV197289 CJR197281:CJR197289 CTN197281:CTN197289 DDJ197281:DDJ197289 DNF197281:DNF197289 DXB197281:DXB197289 EGX197281:EGX197289 EQT197281:EQT197289 FAP197281:FAP197289 FKL197281:FKL197289 FUH197281:FUH197289 GED197281:GED197289 GNZ197281:GNZ197289 GXV197281:GXV197289 HHR197281:HHR197289 HRN197281:HRN197289 IBJ197281:IBJ197289 ILF197281:ILF197289 IVB197281:IVB197289 JEX197281:JEX197289 JOT197281:JOT197289 JYP197281:JYP197289 KIL197281:KIL197289 KSH197281:KSH197289 LCD197281:LCD197289 LLZ197281:LLZ197289 LVV197281:LVV197289 MFR197281:MFR197289 MPN197281:MPN197289 MZJ197281:MZJ197289 NJF197281:NJF197289 NTB197281:NTB197289 OCX197281:OCX197289 OMT197281:OMT197289 OWP197281:OWP197289 PGL197281:PGL197289 PQH197281:PQH197289 QAD197281:QAD197289 QJZ197281:QJZ197289 QTV197281:QTV197289 RDR197281:RDR197289 RNN197281:RNN197289 RXJ197281:RXJ197289 SHF197281:SHF197289 SRB197281:SRB197289 TAX197281:TAX197289 TKT197281:TKT197289 TUP197281:TUP197289 UEL197281:UEL197289 UOH197281:UOH197289 UYD197281:UYD197289 VHZ197281:VHZ197289 VRV197281:VRV197289 WBR197281:WBR197289 WLN197281:WLN197289 WVJ197281:WVJ197289 B262817:B262825 IX262817:IX262825 ST262817:ST262825 ACP262817:ACP262825 AML262817:AML262825 AWH262817:AWH262825 BGD262817:BGD262825 BPZ262817:BPZ262825 BZV262817:BZV262825 CJR262817:CJR262825 CTN262817:CTN262825 DDJ262817:DDJ262825 DNF262817:DNF262825 DXB262817:DXB262825 EGX262817:EGX262825 EQT262817:EQT262825 FAP262817:FAP262825 FKL262817:FKL262825 FUH262817:FUH262825 GED262817:GED262825 GNZ262817:GNZ262825 GXV262817:GXV262825 HHR262817:HHR262825 HRN262817:HRN262825 IBJ262817:IBJ262825 ILF262817:ILF262825 IVB262817:IVB262825 JEX262817:JEX262825 JOT262817:JOT262825 JYP262817:JYP262825 KIL262817:KIL262825 KSH262817:KSH262825 LCD262817:LCD262825 LLZ262817:LLZ262825 LVV262817:LVV262825 MFR262817:MFR262825 MPN262817:MPN262825 MZJ262817:MZJ262825 NJF262817:NJF262825 NTB262817:NTB262825 OCX262817:OCX262825 OMT262817:OMT262825 OWP262817:OWP262825 PGL262817:PGL262825 PQH262817:PQH262825 QAD262817:QAD262825 QJZ262817:QJZ262825 QTV262817:QTV262825 RDR262817:RDR262825 RNN262817:RNN262825 RXJ262817:RXJ262825 SHF262817:SHF262825 SRB262817:SRB262825 TAX262817:TAX262825 TKT262817:TKT262825 TUP262817:TUP262825 UEL262817:UEL262825 UOH262817:UOH262825 UYD262817:UYD262825 VHZ262817:VHZ262825 VRV262817:VRV262825 WBR262817:WBR262825 WLN262817:WLN262825 WVJ262817:WVJ262825 B328353:B328361 IX328353:IX328361 ST328353:ST328361 ACP328353:ACP328361 AML328353:AML328361 AWH328353:AWH328361 BGD328353:BGD328361 BPZ328353:BPZ328361 BZV328353:BZV328361 CJR328353:CJR328361 CTN328353:CTN328361 DDJ328353:DDJ328361 DNF328353:DNF328361 DXB328353:DXB328361 EGX328353:EGX328361 EQT328353:EQT328361 FAP328353:FAP328361 FKL328353:FKL328361 FUH328353:FUH328361 GED328353:GED328361 GNZ328353:GNZ328361 GXV328353:GXV328361 HHR328353:HHR328361 HRN328353:HRN328361 IBJ328353:IBJ328361 ILF328353:ILF328361 IVB328353:IVB328361 JEX328353:JEX328361 JOT328353:JOT328361 JYP328353:JYP328361 KIL328353:KIL328361 KSH328353:KSH328361 LCD328353:LCD328361 LLZ328353:LLZ328361 LVV328353:LVV328361 MFR328353:MFR328361 MPN328353:MPN328361 MZJ328353:MZJ328361 NJF328353:NJF328361 NTB328353:NTB328361 OCX328353:OCX328361 OMT328353:OMT328361 OWP328353:OWP328361 PGL328353:PGL328361 PQH328353:PQH328361 QAD328353:QAD328361 QJZ328353:QJZ328361 QTV328353:QTV328361 RDR328353:RDR328361 RNN328353:RNN328361 RXJ328353:RXJ328361 SHF328353:SHF328361 SRB328353:SRB328361 TAX328353:TAX328361 TKT328353:TKT328361 TUP328353:TUP328361 UEL328353:UEL328361 UOH328353:UOH328361 UYD328353:UYD328361 VHZ328353:VHZ328361 VRV328353:VRV328361 WBR328353:WBR328361 WLN328353:WLN328361 WVJ328353:WVJ328361 B393889:B393897 IX393889:IX393897 ST393889:ST393897 ACP393889:ACP393897 AML393889:AML393897 AWH393889:AWH393897 BGD393889:BGD393897 BPZ393889:BPZ393897 BZV393889:BZV393897 CJR393889:CJR393897 CTN393889:CTN393897 DDJ393889:DDJ393897 DNF393889:DNF393897 DXB393889:DXB393897 EGX393889:EGX393897 EQT393889:EQT393897 FAP393889:FAP393897 FKL393889:FKL393897 FUH393889:FUH393897 GED393889:GED393897 GNZ393889:GNZ393897 GXV393889:GXV393897 HHR393889:HHR393897 HRN393889:HRN393897 IBJ393889:IBJ393897 ILF393889:ILF393897 IVB393889:IVB393897 JEX393889:JEX393897 JOT393889:JOT393897 JYP393889:JYP393897 KIL393889:KIL393897 KSH393889:KSH393897 LCD393889:LCD393897 LLZ393889:LLZ393897 LVV393889:LVV393897 MFR393889:MFR393897 MPN393889:MPN393897 MZJ393889:MZJ393897 NJF393889:NJF393897 NTB393889:NTB393897 OCX393889:OCX393897 OMT393889:OMT393897 OWP393889:OWP393897 PGL393889:PGL393897 PQH393889:PQH393897 QAD393889:QAD393897 QJZ393889:QJZ393897 QTV393889:QTV393897 RDR393889:RDR393897 RNN393889:RNN393897 RXJ393889:RXJ393897 SHF393889:SHF393897 SRB393889:SRB393897 TAX393889:TAX393897 TKT393889:TKT393897 TUP393889:TUP393897 UEL393889:UEL393897 UOH393889:UOH393897 UYD393889:UYD393897 VHZ393889:VHZ393897 VRV393889:VRV393897 WBR393889:WBR393897 WLN393889:WLN393897 WVJ393889:WVJ393897 B459425:B459433 IX459425:IX459433 ST459425:ST459433 ACP459425:ACP459433 AML459425:AML459433 AWH459425:AWH459433 BGD459425:BGD459433 BPZ459425:BPZ459433 BZV459425:BZV459433 CJR459425:CJR459433 CTN459425:CTN459433 DDJ459425:DDJ459433 DNF459425:DNF459433 DXB459425:DXB459433 EGX459425:EGX459433 EQT459425:EQT459433 FAP459425:FAP459433 FKL459425:FKL459433 FUH459425:FUH459433 GED459425:GED459433 GNZ459425:GNZ459433 GXV459425:GXV459433 HHR459425:HHR459433 HRN459425:HRN459433 IBJ459425:IBJ459433 ILF459425:ILF459433 IVB459425:IVB459433 JEX459425:JEX459433 JOT459425:JOT459433 JYP459425:JYP459433 KIL459425:KIL459433 KSH459425:KSH459433 LCD459425:LCD459433 LLZ459425:LLZ459433 LVV459425:LVV459433 MFR459425:MFR459433 MPN459425:MPN459433 MZJ459425:MZJ459433 NJF459425:NJF459433 NTB459425:NTB459433 OCX459425:OCX459433 OMT459425:OMT459433 OWP459425:OWP459433 PGL459425:PGL459433 PQH459425:PQH459433 QAD459425:QAD459433 QJZ459425:QJZ459433 QTV459425:QTV459433 RDR459425:RDR459433 RNN459425:RNN459433 RXJ459425:RXJ459433 SHF459425:SHF459433 SRB459425:SRB459433 TAX459425:TAX459433 TKT459425:TKT459433 TUP459425:TUP459433 UEL459425:UEL459433 UOH459425:UOH459433 UYD459425:UYD459433 VHZ459425:VHZ459433 VRV459425:VRV459433 WBR459425:WBR459433 WLN459425:WLN459433 WVJ459425:WVJ459433 B524961:B524969 IX524961:IX524969 ST524961:ST524969 ACP524961:ACP524969 AML524961:AML524969 AWH524961:AWH524969 BGD524961:BGD524969 BPZ524961:BPZ524969 BZV524961:BZV524969 CJR524961:CJR524969 CTN524961:CTN524969 DDJ524961:DDJ524969 DNF524961:DNF524969 DXB524961:DXB524969 EGX524961:EGX524969 EQT524961:EQT524969 FAP524961:FAP524969 FKL524961:FKL524969 FUH524961:FUH524969 GED524961:GED524969 GNZ524961:GNZ524969 GXV524961:GXV524969 HHR524961:HHR524969 HRN524961:HRN524969 IBJ524961:IBJ524969 ILF524961:ILF524969 IVB524961:IVB524969 JEX524961:JEX524969 JOT524961:JOT524969 JYP524961:JYP524969 KIL524961:KIL524969 KSH524961:KSH524969 LCD524961:LCD524969 LLZ524961:LLZ524969 LVV524961:LVV524969 MFR524961:MFR524969 MPN524961:MPN524969 MZJ524961:MZJ524969 NJF524961:NJF524969 NTB524961:NTB524969 OCX524961:OCX524969 OMT524961:OMT524969 OWP524961:OWP524969 PGL524961:PGL524969 PQH524961:PQH524969 QAD524961:QAD524969 QJZ524961:QJZ524969 QTV524961:QTV524969 RDR524961:RDR524969 RNN524961:RNN524969 RXJ524961:RXJ524969 SHF524961:SHF524969 SRB524961:SRB524969 TAX524961:TAX524969 TKT524961:TKT524969 TUP524961:TUP524969 UEL524961:UEL524969 UOH524961:UOH524969 UYD524961:UYD524969 VHZ524961:VHZ524969 VRV524961:VRV524969 WBR524961:WBR524969 WLN524961:WLN524969 WVJ524961:WVJ524969 B590497:B590505 IX590497:IX590505 ST590497:ST590505 ACP590497:ACP590505 AML590497:AML590505 AWH590497:AWH590505 BGD590497:BGD590505 BPZ590497:BPZ590505 BZV590497:BZV590505 CJR590497:CJR590505 CTN590497:CTN590505 DDJ590497:DDJ590505 DNF590497:DNF590505 DXB590497:DXB590505 EGX590497:EGX590505 EQT590497:EQT590505 FAP590497:FAP590505 FKL590497:FKL590505 FUH590497:FUH590505 GED590497:GED590505 GNZ590497:GNZ590505 GXV590497:GXV590505 HHR590497:HHR590505 HRN590497:HRN590505 IBJ590497:IBJ590505 ILF590497:ILF590505 IVB590497:IVB590505 JEX590497:JEX590505 JOT590497:JOT590505 JYP590497:JYP590505 KIL590497:KIL590505 KSH590497:KSH590505 LCD590497:LCD590505 LLZ590497:LLZ590505 LVV590497:LVV590505 MFR590497:MFR590505 MPN590497:MPN590505 MZJ590497:MZJ590505 NJF590497:NJF590505 NTB590497:NTB590505 OCX590497:OCX590505 OMT590497:OMT590505 OWP590497:OWP590505 PGL590497:PGL590505 PQH590497:PQH590505 QAD590497:QAD590505 QJZ590497:QJZ590505 QTV590497:QTV590505 RDR590497:RDR590505 RNN590497:RNN590505 RXJ590497:RXJ590505 SHF590497:SHF590505 SRB590497:SRB590505 TAX590497:TAX590505 TKT590497:TKT590505 TUP590497:TUP590505 UEL590497:UEL590505 UOH590497:UOH590505 UYD590497:UYD590505 VHZ590497:VHZ590505 VRV590497:VRV590505 WBR590497:WBR590505 WLN590497:WLN590505 WVJ590497:WVJ590505 B656033:B656041 IX656033:IX656041 ST656033:ST656041 ACP656033:ACP656041 AML656033:AML656041 AWH656033:AWH656041 BGD656033:BGD656041 BPZ656033:BPZ656041 BZV656033:BZV656041 CJR656033:CJR656041 CTN656033:CTN656041 DDJ656033:DDJ656041 DNF656033:DNF656041 DXB656033:DXB656041 EGX656033:EGX656041 EQT656033:EQT656041 FAP656033:FAP656041 FKL656033:FKL656041 FUH656033:FUH656041 GED656033:GED656041 GNZ656033:GNZ656041 GXV656033:GXV656041 HHR656033:HHR656041 HRN656033:HRN656041 IBJ656033:IBJ656041 ILF656033:ILF656041 IVB656033:IVB656041 JEX656033:JEX656041 JOT656033:JOT656041 JYP656033:JYP656041 KIL656033:KIL656041 KSH656033:KSH656041 LCD656033:LCD656041 LLZ656033:LLZ656041 LVV656033:LVV656041 MFR656033:MFR656041 MPN656033:MPN656041 MZJ656033:MZJ656041 NJF656033:NJF656041 NTB656033:NTB656041 OCX656033:OCX656041 OMT656033:OMT656041 OWP656033:OWP656041 PGL656033:PGL656041 PQH656033:PQH656041 QAD656033:QAD656041 QJZ656033:QJZ656041 QTV656033:QTV656041 RDR656033:RDR656041 RNN656033:RNN656041 RXJ656033:RXJ656041 SHF656033:SHF656041 SRB656033:SRB656041 TAX656033:TAX656041 TKT656033:TKT656041 TUP656033:TUP656041 UEL656033:UEL656041 UOH656033:UOH656041 UYD656033:UYD656041 VHZ656033:VHZ656041 VRV656033:VRV656041 WBR656033:WBR656041 WLN656033:WLN656041 WVJ656033:WVJ656041 B721569:B721577 IX721569:IX721577 ST721569:ST721577 ACP721569:ACP721577 AML721569:AML721577 AWH721569:AWH721577 BGD721569:BGD721577 BPZ721569:BPZ721577 BZV721569:BZV721577 CJR721569:CJR721577 CTN721569:CTN721577 DDJ721569:DDJ721577 DNF721569:DNF721577 DXB721569:DXB721577 EGX721569:EGX721577 EQT721569:EQT721577 FAP721569:FAP721577 FKL721569:FKL721577 FUH721569:FUH721577 GED721569:GED721577 GNZ721569:GNZ721577 GXV721569:GXV721577 HHR721569:HHR721577 HRN721569:HRN721577 IBJ721569:IBJ721577 ILF721569:ILF721577 IVB721569:IVB721577 JEX721569:JEX721577 JOT721569:JOT721577 JYP721569:JYP721577 KIL721569:KIL721577 KSH721569:KSH721577 LCD721569:LCD721577 LLZ721569:LLZ721577 LVV721569:LVV721577 MFR721569:MFR721577 MPN721569:MPN721577 MZJ721569:MZJ721577 NJF721569:NJF721577 NTB721569:NTB721577 OCX721569:OCX721577 OMT721569:OMT721577 OWP721569:OWP721577 PGL721569:PGL721577 PQH721569:PQH721577 QAD721569:QAD721577 QJZ721569:QJZ721577 QTV721569:QTV721577 RDR721569:RDR721577 RNN721569:RNN721577 RXJ721569:RXJ721577 SHF721569:SHF721577 SRB721569:SRB721577 TAX721569:TAX721577 TKT721569:TKT721577 TUP721569:TUP721577 UEL721569:UEL721577 UOH721569:UOH721577 UYD721569:UYD721577 VHZ721569:VHZ721577 VRV721569:VRV721577 WBR721569:WBR721577 WLN721569:WLN721577 WVJ721569:WVJ721577 B787105:B787113 IX787105:IX787113 ST787105:ST787113 ACP787105:ACP787113 AML787105:AML787113 AWH787105:AWH787113 BGD787105:BGD787113 BPZ787105:BPZ787113 BZV787105:BZV787113 CJR787105:CJR787113 CTN787105:CTN787113 DDJ787105:DDJ787113 DNF787105:DNF787113 DXB787105:DXB787113 EGX787105:EGX787113 EQT787105:EQT787113 FAP787105:FAP787113 FKL787105:FKL787113 FUH787105:FUH787113 GED787105:GED787113 GNZ787105:GNZ787113 GXV787105:GXV787113 HHR787105:HHR787113 HRN787105:HRN787113 IBJ787105:IBJ787113 ILF787105:ILF787113 IVB787105:IVB787113 JEX787105:JEX787113 JOT787105:JOT787113 JYP787105:JYP787113 KIL787105:KIL787113 KSH787105:KSH787113 LCD787105:LCD787113 LLZ787105:LLZ787113 LVV787105:LVV787113 MFR787105:MFR787113 MPN787105:MPN787113 MZJ787105:MZJ787113 NJF787105:NJF787113 NTB787105:NTB787113 OCX787105:OCX787113 OMT787105:OMT787113 OWP787105:OWP787113 PGL787105:PGL787113 PQH787105:PQH787113 QAD787105:QAD787113 QJZ787105:QJZ787113 QTV787105:QTV787113 RDR787105:RDR787113 RNN787105:RNN787113 RXJ787105:RXJ787113 SHF787105:SHF787113 SRB787105:SRB787113 TAX787105:TAX787113 TKT787105:TKT787113 TUP787105:TUP787113 UEL787105:UEL787113 UOH787105:UOH787113 UYD787105:UYD787113 VHZ787105:VHZ787113 VRV787105:VRV787113 WBR787105:WBR787113 WLN787105:WLN787113 WVJ787105:WVJ787113 B852641:B852649 IX852641:IX852649 ST852641:ST852649 ACP852641:ACP852649 AML852641:AML852649 AWH852641:AWH852649 BGD852641:BGD852649 BPZ852641:BPZ852649 BZV852641:BZV852649 CJR852641:CJR852649 CTN852641:CTN852649 DDJ852641:DDJ852649 DNF852641:DNF852649 DXB852641:DXB852649 EGX852641:EGX852649 EQT852641:EQT852649 FAP852641:FAP852649 FKL852641:FKL852649 FUH852641:FUH852649 GED852641:GED852649 GNZ852641:GNZ852649 GXV852641:GXV852649 HHR852641:HHR852649 HRN852641:HRN852649 IBJ852641:IBJ852649 ILF852641:ILF852649 IVB852641:IVB852649 JEX852641:JEX852649 JOT852641:JOT852649 JYP852641:JYP852649 KIL852641:KIL852649 KSH852641:KSH852649 LCD852641:LCD852649 LLZ852641:LLZ852649 LVV852641:LVV852649 MFR852641:MFR852649 MPN852641:MPN852649 MZJ852641:MZJ852649 NJF852641:NJF852649 NTB852641:NTB852649 OCX852641:OCX852649 OMT852641:OMT852649 OWP852641:OWP852649 PGL852641:PGL852649 PQH852641:PQH852649 QAD852641:QAD852649 QJZ852641:QJZ852649 QTV852641:QTV852649 RDR852641:RDR852649 RNN852641:RNN852649 RXJ852641:RXJ852649 SHF852641:SHF852649 SRB852641:SRB852649 TAX852641:TAX852649 TKT852641:TKT852649 TUP852641:TUP852649 UEL852641:UEL852649 UOH852641:UOH852649 UYD852641:UYD852649 VHZ852641:VHZ852649 VRV852641:VRV852649 WBR852641:WBR852649 WLN852641:WLN852649 WVJ852641:WVJ852649 B918177:B918185 IX918177:IX918185 ST918177:ST918185 ACP918177:ACP918185 AML918177:AML918185 AWH918177:AWH918185 BGD918177:BGD918185 BPZ918177:BPZ918185 BZV918177:BZV918185 CJR918177:CJR918185 CTN918177:CTN918185 DDJ918177:DDJ918185 DNF918177:DNF918185 DXB918177:DXB918185 EGX918177:EGX918185 EQT918177:EQT918185 FAP918177:FAP918185 FKL918177:FKL918185 FUH918177:FUH918185 GED918177:GED918185 GNZ918177:GNZ918185 GXV918177:GXV918185 HHR918177:HHR918185 HRN918177:HRN918185 IBJ918177:IBJ918185 ILF918177:ILF918185 IVB918177:IVB918185 JEX918177:JEX918185 JOT918177:JOT918185 JYP918177:JYP918185 KIL918177:KIL918185 KSH918177:KSH918185 LCD918177:LCD918185 LLZ918177:LLZ918185 LVV918177:LVV918185 MFR918177:MFR918185 MPN918177:MPN918185 MZJ918177:MZJ918185 NJF918177:NJF918185 NTB918177:NTB918185 OCX918177:OCX918185 OMT918177:OMT918185 OWP918177:OWP918185 PGL918177:PGL918185 PQH918177:PQH918185 QAD918177:QAD918185 QJZ918177:QJZ918185 QTV918177:QTV918185 RDR918177:RDR918185 RNN918177:RNN918185 RXJ918177:RXJ918185 SHF918177:SHF918185 SRB918177:SRB918185 TAX918177:TAX918185 TKT918177:TKT918185 TUP918177:TUP918185 UEL918177:UEL918185 UOH918177:UOH918185 UYD918177:UYD918185 VHZ918177:VHZ918185 VRV918177:VRV918185 WBR918177:WBR918185 WLN918177:WLN918185 WVJ918177:WVJ918185 B983713:B983721 IX983713:IX983721 ST983713:ST983721 ACP983713:ACP983721 AML983713:AML983721 AWH983713:AWH983721 BGD983713:BGD983721 BPZ983713:BPZ983721 BZV983713:BZV983721 CJR983713:CJR983721 CTN983713:CTN983721 DDJ983713:DDJ983721 DNF983713:DNF983721 DXB983713:DXB983721 EGX983713:EGX983721 EQT983713:EQT983721 FAP983713:FAP983721 FKL983713:FKL983721 FUH983713:FUH983721 GED983713:GED983721 GNZ983713:GNZ983721 GXV983713:GXV983721 HHR983713:HHR983721 HRN983713:HRN983721 IBJ983713:IBJ983721 ILF983713:ILF983721 IVB983713:IVB983721 JEX983713:JEX983721 JOT983713:JOT983721 JYP983713:JYP983721 KIL983713:KIL983721 KSH983713:KSH983721 LCD983713:LCD983721 LLZ983713:LLZ983721 LVV983713:LVV983721 MFR983713:MFR983721 MPN983713:MPN983721 MZJ983713:MZJ983721 NJF983713:NJF983721 NTB983713:NTB983721 OCX983713:OCX983721 OMT983713:OMT983721 OWP983713:OWP983721 PGL983713:PGL983721 PQH983713:PQH983721 QAD983713:QAD983721 QJZ983713:QJZ983721 QTV983713:QTV983721 RDR983713:RDR983721 RNN983713:RNN983721 RXJ983713:RXJ983721 SHF983713:SHF983721 SRB983713:SRB983721 TAX983713:TAX983721 TKT983713:TKT983721 TUP983713:TUP983721 UEL983713:UEL983721 UOH983713:UOH983721 UYD983713:UYD983721 VHZ983713:VHZ983721 VRV983713:VRV983721 WBR983713:WBR983721 WLN983713:WLN983721 WVJ983713:WVJ983721">
      <formula1>900</formula1>
    </dataValidation>
  </dataValidations>
  <pageMargins left="0.11811023622047245" right="0" top="0.19685039370078741" bottom="0" header="0.31496062992125984" footer="0.31496062992125984"/>
  <pageSetup paperSize="9" scale="41" orientation="landscape" horizontalDpi="180" verticalDpi="18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6"/>
  <sheetViews>
    <sheetView tabSelected="1" view="pageBreakPreview" topLeftCell="A822" zoomScale="62" zoomScaleNormal="100" zoomScaleSheetLayoutView="62" workbookViewId="0">
      <selection activeCell="Q12" sqref="Q12"/>
    </sheetView>
  </sheetViews>
  <sheetFormatPr defaultColWidth="9.109375" defaultRowHeight="15.6"/>
  <cols>
    <col min="1" max="1" width="11.109375" style="224" customWidth="1"/>
    <col min="2" max="2" width="53" style="224" customWidth="1"/>
    <col min="3" max="3" width="14" style="224" customWidth="1"/>
    <col min="4" max="4" width="11.5546875" style="224" customWidth="1"/>
    <col min="5" max="5" width="16.6640625" style="224" customWidth="1"/>
    <col min="6" max="6" width="18.5546875" style="225" customWidth="1"/>
    <col min="7" max="7" width="15.5546875" style="224" customWidth="1"/>
    <col min="8" max="8" width="21.5546875" style="224" customWidth="1"/>
    <col min="9" max="9" width="15.44140625" style="224" customWidth="1"/>
    <col min="10" max="10" width="11.88671875" style="224" customWidth="1"/>
    <col min="11" max="11" width="17" style="224" customWidth="1"/>
    <col min="12" max="12" width="13.88671875" style="224" customWidth="1"/>
    <col min="13" max="13" width="36.44140625" style="224" customWidth="1"/>
    <col min="14" max="16384" width="9.109375" style="224"/>
  </cols>
  <sheetData>
    <row r="1" spans="1:13" ht="25.2">
      <c r="A1" s="240"/>
      <c r="B1" s="240"/>
      <c r="C1" s="240"/>
      <c r="D1" s="240"/>
      <c r="E1" s="240"/>
      <c r="F1" s="242"/>
      <c r="G1" s="242"/>
      <c r="H1" s="240"/>
      <c r="I1" s="240"/>
      <c r="J1" s="240"/>
      <c r="K1" s="240"/>
      <c r="L1" s="240"/>
      <c r="M1" s="239" t="s">
        <v>3472</v>
      </c>
    </row>
    <row r="2" spans="1:13" ht="24" customHeight="1">
      <c r="A2" s="240"/>
      <c r="B2" s="240"/>
      <c r="C2" s="240"/>
      <c r="D2" s="240"/>
      <c r="E2" s="240"/>
      <c r="F2" s="242"/>
      <c r="G2" s="242"/>
      <c r="H2" s="240"/>
      <c r="I2" s="240"/>
      <c r="J2" s="240"/>
      <c r="K2" s="240"/>
      <c r="L2" s="240"/>
      <c r="M2" s="239" t="s">
        <v>6</v>
      </c>
    </row>
    <row r="3" spans="1:13" ht="25.2">
      <c r="A3" s="240"/>
      <c r="B3" s="240"/>
      <c r="C3" s="240"/>
      <c r="D3" s="240"/>
      <c r="E3" s="240"/>
      <c r="F3" s="242"/>
      <c r="G3" s="242"/>
      <c r="H3" s="240"/>
      <c r="I3" s="240"/>
      <c r="J3" s="240"/>
      <c r="K3" s="240"/>
      <c r="L3" s="240"/>
      <c r="M3" s="239" t="s">
        <v>2907</v>
      </c>
    </row>
    <row r="4" spans="1:13" ht="25.2">
      <c r="A4" s="240"/>
      <c r="B4" s="240"/>
      <c r="C4" s="240"/>
      <c r="D4" s="240"/>
      <c r="E4" s="240"/>
      <c r="F4" s="242"/>
      <c r="G4" s="242"/>
      <c r="H4" s="240"/>
      <c r="I4" s="240"/>
      <c r="J4" s="240"/>
      <c r="K4" s="240"/>
      <c r="L4" s="240"/>
      <c r="M4" s="239"/>
    </row>
    <row r="5" spans="1:13" ht="105" customHeight="1">
      <c r="A5" s="358" t="s">
        <v>3465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25.8" thickBot="1">
      <c r="A6" s="240"/>
      <c r="B6" s="240"/>
      <c r="C6" s="240"/>
      <c r="D6" s="240"/>
      <c r="E6" s="240"/>
      <c r="F6" s="241"/>
      <c r="G6" s="240"/>
      <c r="H6" s="240"/>
      <c r="I6" s="240"/>
      <c r="J6" s="239"/>
    </row>
    <row r="7" spans="1:13" ht="66.75" customHeight="1">
      <c r="A7" s="364" t="s">
        <v>461</v>
      </c>
      <c r="B7" s="360" t="s">
        <v>462</v>
      </c>
      <c r="C7" s="360" t="s">
        <v>463</v>
      </c>
      <c r="D7" s="360" t="s">
        <v>531</v>
      </c>
      <c r="E7" s="360"/>
      <c r="F7" s="360" t="s">
        <v>3381</v>
      </c>
      <c r="G7" s="360" t="s">
        <v>3393</v>
      </c>
      <c r="H7" s="360" t="s">
        <v>466</v>
      </c>
      <c r="I7" s="360" t="s">
        <v>3380</v>
      </c>
      <c r="J7" s="360"/>
      <c r="K7" s="360" t="s">
        <v>474</v>
      </c>
      <c r="L7" s="360"/>
      <c r="M7" s="362" t="s">
        <v>468</v>
      </c>
    </row>
    <row r="8" spans="1:13" ht="30" customHeight="1">
      <c r="A8" s="365"/>
      <c r="B8" s="361"/>
      <c r="C8" s="361"/>
      <c r="D8" s="361" t="s">
        <v>469</v>
      </c>
      <c r="E8" s="361"/>
      <c r="F8" s="361"/>
      <c r="G8" s="361"/>
      <c r="H8" s="361"/>
      <c r="I8" s="361" t="s">
        <v>472</v>
      </c>
      <c r="J8" s="361" t="s">
        <v>473</v>
      </c>
      <c r="K8" s="361"/>
      <c r="L8" s="361"/>
      <c r="M8" s="363"/>
    </row>
    <row r="9" spans="1:13" ht="102" customHeight="1">
      <c r="A9" s="365"/>
      <c r="B9" s="361"/>
      <c r="C9" s="361"/>
      <c r="D9" s="329" t="s">
        <v>3379</v>
      </c>
      <c r="E9" s="329" t="s">
        <v>476</v>
      </c>
      <c r="F9" s="361"/>
      <c r="G9" s="361"/>
      <c r="H9" s="361"/>
      <c r="I9" s="361"/>
      <c r="J9" s="361"/>
      <c r="K9" s="329" t="s">
        <v>479</v>
      </c>
      <c r="L9" s="329" t="s">
        <v>2142</v>
      </c>
      <c r="M9" s="363"/>
    </row>
    <row r="10" spans="1:13" ht="18">
      <c r="A10" s="246" t="s">
        <v>2895</v>
      </c>
      <c r="B10" s="304" t="s">
        <v>595</v>
      </c>
      <c r="C10" s="304" t="s">
        <v>527</v>
      </c>
      <c r="D10" s="304" t="s">
        <v>528</v>
      </c>
      <c r="E10" s="304" t="s">
        <v>529</v>
      </c>
      <c r="F10" s="304" t="s">
        <v>530</v>
      </c>
      <c r="G10" s="304" t="s">
        <v>598</v>
      </c>
      <c r="H10" s="304" t="s">
        <v>599</v>
      </c>
      <c r="I10" s="304" t="s">
        <v>600</v>
      </c>
      <c r="J10" s="304" t="s">
        <v>602</v>
      </c>
      <c r="K10" s="304" t="s">
        <v>603</v>
      </c>
      <c r="L10" s="304" t="s">
        <v>604</v>
      </c>
      <c r="M10" s="328" t="s">
        <v>2896</v>
      </c>
    </row>
    <row r="11" spans="1:13" s="238" customFormat="1" ht="33" customHeight="1">
      <c r="A11" s="333"/>
      <c r="B11" s="334" t="s">
        <v>3392</v>
      </c>
      <c r="C11" s="335"/>
      <c r="D11" s="335">
        <v>532.82854232284706</v>
      </c>
      <c r="E11" s="335">
        <v>544.52482999999995</v>
      </c>
      <c r="F11" s="335">
        <f>F12+F52+F93+F102+F125+F137+F169+F212+F228+F276+F298+F326+F394+F433+F466+F618+F644+F670+F701+F715+F746+F785+F799</f>
        <v>544.52482999999995</v>
      </c>
      <c r="G11" s="335">
        <f>G12+G52+G93+G102+G125+G137+G169+G212+G228+G276+G298+G326+G394+G433+G466+G618+G644+G670+G701+G715+G746+G785+G799</f>
        <v>215.20674854960004</v>
      </c>
      <c r="H11" s="336"/>
      <c r="I11" s="337">
        <f>E11-D11</f>
        <v>11.696287677152895</v>
      </c>
      <c r="J11" s="338">
        <f>E11/D11-100%</f>
        <v>2.195131594520694E-2</v>
      </c>
      <c r="K11" s="339"/>
      <c r="L11" s="339"/>
      <c r="M11" s="340"/>
    </row>
    <row r="12" spans="1:13" s="237" customFormat="1" ht="48.75" customHeight="1">
      <c r="A12" s="341" t="s">
        <v>481</v>
      </c>
      <c r="B12" s="342" t="s">
        <v>533</v>
      </c>
      <c r="C12" s="249"/>
      <c r="D12" s="249">
        <v>24.738892159999999</v>
      </c>
      <c r="E12" s="249">
        <v>25.206272699999996</v>
      </c>
      <c r="F12" s="249">
        <f>E12</f>
        <v>25.206272699999996</v>
      </c>
      <c r="G12" s="249">
        <f>SUM(G13:G51)</f>
        <v>17.338116580000001</v>
      </c>
      <c r="H12" s="305"/>
      <c r="I12" s="258">
        <f t="shared" ref="I12:I69" si="0">E12-D12</f>
        <v>0.46738053999999707</v>
      </c>
      <c r="J12" s="330">
        <f t="shared" ref="J12:J70" si="1">E12/D12-100%</f>
        <v>1.8892541225257409E-2</v>
      </c>
      <c r="K12" s="252"/>
      <c r="L12" s="252"/>
      <c r="M12" s="253"/>
    </row>
    <row r="13" spans="1:13" s="236" customFormat="1" ht="18">
      <c r="A13" s="244" t="s">
        <v>594</v>
      </c>
      <c r="B13" s="254" t="s">
        <v>524</v>
      </c>
      <c r="C13" s="249"/>
      <c r="D13" s="249"/>
      <c r="E13" s="249"/>
      <c r="F13" s="249"/>
      <c r="G13" s="269"/>
      <c r="H13" s="269"/>
      <c r="I13" s="258"/>
      <c r="J13" s="330"/>
      <c r="K13" s="252"/>
      <c r="L13" s="252"/>
      <c r="M13" s="253"/>
    </row>
    <row r="14" spans="1:13" s="225" customFormat="1" ht="18">
      <c r="A14" s="243" t="s">
        <v>3378</v>
      </c>
      <c r="B14" s="255" t="s">
        <v>542</v>
      </c>
      <c r="C14" s="249"/>
      <c r="D14" s="249">
        <v>0.38600000000000001</v>
      </c>
      <c r="E14" s="249">
        <v>0.34947872000000002</v>
      </c>
      <c r="F14" s="249">
        <f t="shared" ref="F14:G71" si="2">E14</f>
        <v>0.34947872000000002</v>
      </c>
      <c r="G14" s="269"/>
      <c r="H14" s="306"/>
      <c r="I14" s="258">
        <f t="shared" si="0"/>
        <v>-3.6521279999999989E-2</v>
      </c>
      <c r="J14" s="330">
        <f t="shared" si="1"/>
        <v>-9.4614715025906682E-2</v>
      </c>
      <c r="K14" s="252"/>
      <c r="L14" s="252"/>
      <c r="M14" s="253"/>
    </row>
    <row r="15" spans="1:13" s="225" customFormat="1" ht="18">
      <c r="A15" s="243" t="s">
        <v>3377</v>
      </c>
      <c r="B15" s="255" t="s">
        <v>543</v>
      </c>
      <c r="C15" s="249"/>
      <c r="D15" s="249">
        <v>0.97075440000000002</v>
      </c>
      <c r="E15" s="249">
        <v>0.87918679</v>
      </c>
      <c r="F15" s="249">
        <f t="shared" si="2"/>
        <v>0.87918679</v>
      </c>
      <c r="G15" s="269"/>
      <c r="H15" s="306"/>
      <c r="I15" s="258">
        <f t="shared" si="0"/>
        <v>-9.1567610000000021E-2</v>
      </c>
      <c r="J15" s="330">
        <f t="shared" si="1"/>
        <v>-9.4326237408761671E-2</v>
      </c>
      <c r="K15" s="252"/>
      <c r="L15" s="252"/>
      <c r="M15" s="253"/>
    </row>
    <row r="16" spans="1:13" s="225" customFormat="1" ht="36">
      <c r="A16" s="243" t="s">
        <v>3376</v>
      </c>
      <c r="B16" s="255" t="s">
        <v>541</v>
      </c>
      <c r="C16" s="293"/>
      <c r="D16" s="249">
        <v>4.4589999999999996</v>
      </c>
      <c r="E16" s="249">
        <v>4.3131879299999998</v>
      </c>
      <c r="F16" s="249">
        <f t="shared" si="2"/>
        <v>4.3131879299999998</v>
      </c>
      <c r="G16" s="269"/>
      <c r="H16" s="250"/>
      <c r="I16" s="258">
        <f t="shared" si="0"/>
        <v>-0.14581206999999985</v>
      </c>
      <c r="J16" s="330">
        <f t="shared" si="1"/>
        <v>-3.2700621215519199E-2</v>
      </c>
      <c r="K16" s="252"/>
      <c r="L16" s="252"/>
      <c r="M16" s="253"/>
    </row>
    <row r="17" spans="1:13" s="225" customFormat="1" ht="18">
      <c r="A17" s="243" t="s">
        <v>3375</v>
      </c>
      <c r="B17" s="255" t="s">
        <v>2755</v>
      </c>
      <c r="C17" s="249"/>
      <c r="D17" s="249">
        <v>0.59171600000000002</v>
      </c>
      <c r="E17" s="249">
        <v>0.5780689</v>
      </c>
      <c r="F17" s="249">
        <f t="shared" si="2"/>
        <v>0.5780689</v>
      </c>
      <c r="G17" s="250"/>
      <c r="H17" s="306"/>
      <c r="I17" s="258">
        <f t="shared" si="0"/>
        <v>-1.3647100000000023E-2</v>
      </c>
      <c r="J17" s="330">
        <f t="shared" si="1"/>
        <v>-2.306359807745606E-2</v>
      </c>
      <c r="K17" s="252"/>
      <c r="L17" s="252"/>
      <c r="M17" s="253"/>
    </row>
    <row r="18" spans="1:13" s="236" customFormat="1" ht="18">
      <c r="A18" s="244" t="s">
        <v>595</v>
      </c>
      <c r="B18" s="254" t="s">
        <v>525</v>
      </c>
      <c r="C18" s="293"/>
      <c r="D18" s="249"/>
      <c r="E18" s="249"/>
      <c r="F18" s="249">
        <f t="shared" si="2"/>
        <v>0</v>
      </c>
      <c r="G18" s="250"/>
      <c r="H18" s="250"/>
      <c r="I18" s="258"/>
      <c r="J18" s="330"/>
      <c r="K18" s="252"/>
      <c r="L18" s="252"/>
      <c r="M18" s="253"/>
    </row>
    <row r="19" spans="1:13" s="225" customFormat="1" ht="55.5" customHeight="1">
      <c r="A19" s="244" t="s">
        <v>2774</v>
      </c>
      <c r="B19" s="255" t="s">
        <v>2756</v>
      </c>
      <c r="C19" s="249"/>
      <c r="D19" s="249">
        <v>0.16687399999999999</v>
      </c>
      <c r="E19" s="249">
        <v>5.5874E-2</v>
      </c>
      <c r="F19" s="249">
        <f t="shared" si="2"/>
        <v>5.5874E-2</v>
      </c>
      <c r="G19" s="250"/>
      <c r="H19" s="250"/>
      <c r="I19" s="258">
        <f t="shared" si="0"/>
        <v>-0.11099999999999999</v>
      </c>
      <c r="J19" s="330">
        <f t="shared" si="1"/>
        <v>-0.6651725253784293</v>
      </c>
      <c r="K19" s="258">
        <v>-0.11099999999999999</v>
      </c>
      <c r="L19" s="252"/>
      <c r="M19" s="256"/>
    </row>
    <row r="20" spans="1:13" s="225" customFormat="1" ht="18">
      <c r="A20" s="244" t="s">
        <v>2831</v>
      </c>
      <c r="B20" s="255" t="s">
        <v>2757</v>
      </c>
      <c r="C20" s="249"/>
      <c r="D20" s="249">
        <v>6.7862000000000006E-2</v>
      </c>
      <c r="E20" s="249">
        <v>6.8671999999999997E-2</v>
      </c>
      <c r="F20" s="249">
        <f t="shared" si="2"/>
        <v>6.8671999999999997E-2</v>
      </c>
      <c r="G20" s="250"/>
      <c r="H20" s="250"/>
      <c r="I20" s="258">
        <f t="shared" si="0"/>
        <v>8.0999999999999128E-4</v>
      </c>
      <c r="J20" s="330">
        <f t="shared" si="1"/>
        <v>1.1935987739824849E-2</v>
      </c>
      <c r="K20" s="252"/>
      <c r="L20" s="252"/>
      <c r="M20" s="253"/>
    </row>
    <row r="21" spans="1:13" s="225" customFormat="1" ht="18">
      <c r="A21" s="244" t="s">
        <v>2832</v>
      </c>
      <c r="B21" s="255" t="s">
        <v>2739</v>
      </c>
      <c r="C21" s="249"/>
      <c r="D21" s="249">
        <v>9.9886000000000003E-2</v>
      </c>
      <c r="E21" s="249">
        <v>9.9886000000000003E-2</v>
      </c>
      <c r="F21" s="249">
        <f t="shared" si="2"/>
        <v>9.9886000000000003E-2</v>
      </c>
      <c r="G21" s="250"/>
      <c r="H21" s="250"/>
      <c r="I21" s="258"/>
      <c r="J21" s="330"/>
      <c r="K21" s="252"/>
      <c r="L21" s="252"/>
      <c r="M21" s="253"/>
    </row>
    <row r="22" spans="1:13" s="225" customFormat="1" ht="18">
      <c r="A22" s="244" t="s">
        <v>2833</v>
      </c>
      <c r="B22" s="282" t="s">
        <v>2835</v>
      </c>
      <c r="C22" s="249"/>
      <c r="D22" s="249">
        <v>0.16216849999999999</v>
      </c>
      <c r="E22" s="303">
        <v>0.35112650000000001</v>
      </c>
      <c r="F22" s="249">
        <f t="shared" si="2"/>
        <v>0.35112650000000001</v>
      </c>
      <c r="G22" s="250"/>
      <c r="H22" s="250"/>
      <c r="I22" s="258">
        <f t="shared" si="0"/>
        <v>0.18895800000000001</v>
      </c>
      <c r="J22" s="330">
        <f t="shared" si="1"/>
        <v>1.1651954602774275</v>
      </c>
      <c r="K22" s="258">
        <v>0.18895800000000001</v>
      </c>
      <c r="L22" s="252"/>
      <c r="M22" s="256"/>
    </row>
    <row r="23" spans="1:13" s="225" customFormat="1" ht="36">
      <c r="A23" s="244" t="s">
        <v>2834</v>
      </c>
      <c r="B23" s="282" t="s">
        <v>2836</v>
      </c>
      <c r="C23" s="249"/>
      <c r="D23" s="249">
        <v>0.16216849999999999</v>
      </c>
      <c r="E23" s="303">
        <v>0.3415665</v>
      </c>
      <c r="F23" s="249">
        <f t="shared" si="2"/>
        <v>0.3415665</v>
      </c>
      <c r="G23" s="250"/>
      <c r="H23" s="250"/>
      <c r="I23" s="258">
        <f t="shared" si="0"/>
        <v>0.179398</v>
      </c>
      <c r="J23" s="330">
        <f t="shared" si="1"/>
        <v>1.1062444309468238</v>
      </c>
      <c r="K23" s="258">
        <v>0.179398</v>
      </c>
      <c r="L23" s="252"/>
      <c r="M23" s="256"/>
    </row>
    <row r="24" spans="1:13" s="236" customFormat="1" ht="18">
      <c r="A24" s="245" t="s">
        <v>528</v>
      </c>
      <c r="B24" s="254" t="s">
        <v>597</v>
      </c>
      <c r="C24" s="293"/>
      <c r="D24" s="249"/>
      <c r="E24" s="249"/>
      <c r="F24" s="249"/>
      <c r="G24" s="250"/>
      <c r="H24" s="250"/>
      <c r="I24" s="258"/>
      <c r="J24" s="330"/>
      <c r="K24" s="252"/>
      <c r="L24" s="252"/>
      <c r="M24" s="253"/>
    </row>
    <row r="25" spans="1:13" s="225" customFormat="1" ht="18">
      <c r="A25" s="243" t="s">
        <v>605</v>
      </c>
      <c r="B25" s="255" t="s">
        <v>534</v>
      </c>
      <c r="C25" s="293"/>
      <c r="D25" s="249">
        <v>0.51</v>
      </c>
      <c r="E25" s="249">
        <v>0.51</v>
      </c>
      <c r="F25" s="249">
        <f t="shared" si="2"/>
        <v>0.51</v>
      </c>
      <c r="G25" s="250">
        <f>E25</f>
        <v>0.51</v>
      </c>
      <c r="H25" s="250"/>
      <c r="I25" s="258"/>
      <c r="J25" s="330"/>
      <c r="K25" s="252"/>
      <c r="L25" s="252"/>
      <c r="M25" s="253"/>
    </row>
    <row r="26" spans="1:13" s="225" customFormat="1" ht="54">
      <c r="A26" s="243" t="s">
        <v>606</v>
      </c>
      <c r="B26" s="255" t="s">
        <v>536</v>
      </c>
      <c r="C26" s="293"/>
      <c r="D26" s="249">
        <v>2.6457329999999999</v>
      </c>
      <c r="E26" s="249">
        <v>2.6457329999999999</v>
      </c>
      <c r="F26" s="249">
        <f t="shared" si="2"/>
        <v>2.6457329999999999</v>
      </c>
      <c r="G26" s="250">
        <f t="shared" ref="G26:G29" si="3">E26</f>
        <v>2.6457329999999999</v>
      </c>
      <c r="H26" s="250"/>
      <c r="I26" s="258"/>
      <c r="J26" s="330"/>
      <c r="K26" s="252"/>
      <c r="L26" s="252"/>
      <c r="M26" s="253"/>
    </row>
    <row r="27" spans="1:13" s="225" customFormat="1" ht="18">
      <c r="A27" s="243" t="s">
        <v>607</v>
      </c>
      <c r="B27" s="255" t="s">
        <v>538</v>
      </c>
      <c r="C27" s="293"/>
      <c r="D27" s="249">
        <v>0.4965</v>
      </c>
      <c r="E27" s="249">
        <v>0.4965</v>
      </c>
      <c r="F27" s="249">
        <f t="shared" si="2"/>
        <v>0.4965</v>
      </c>
      <c r="G27" s="250">
        <f t="shared" si="3"/>
        <v>0.4965</v>
      </c>
      <c r="H27" s="250"/>
      <c r="I27" s="258"/>
      <c r="J27" s="330"/>
      <c r="K27" s="252"/>
      <c r="L27" s="252"/>
      <c r="M27" s="253"/>
    </row>
    <row r="28" spans="1:13" s="225" customFormat="1" ht="36">
      <c r="A28" s="243" t="s">
        <v>608</v>
      </c>
      <c r="B28" s="255" t="s">
        <v>539</v>
      </c>
      <c r="C28" s="293"/>
      <c r="D28" s="249">
        <v>6.2237000000000001E-2</v>
      </c>
      <c r="E28" s="249">
        <v>6.2237000000000001E-2</v>
      </c>
      <c r="F28" s="249">
        <f t="shared" si="2"/>
        <v>6.2237000000000001E-2</v>
      </c>
      <c r="G28" s="250">
        <f t="shared" si="3"/>
        <v>6.2237000000000001E-2</v>
      </c>
      <c r="H28" s="250"/>
      <c r="I28" s="258"/>
      <c r="J28" s="330"/>
      <c r="K28" s="252"/>
      <c r="L28" s="252"/>
      <c r="M28" s="253"/>
    </row>
    <row r="29" spans="1:13" s="225" customFormat="1" ht="36">
      <c r="A29" s="243" t="s">
        <v>609</v>
      </c>
      <c r="B29" s="255" t="s">
        <v>540</v>
      </c>
      <c r="C29" s="293"/>
      <c r="D29" s="249">
        <v>4.5499997600000004</v>
      </c>
      <c r="E29" s="249">
        <v>4.5499997600000004</v>
      </c>
      <c r="F29" s="249">
        <f t="shared" si="2"/>
        <v>4.5499997600000004</v>
      </c>
      <c r="G29" s="250">
        <f t="shared" si="3"/>
        <v>4.5499997600000004</v>
      </c>
      <c r="H29" s="250"/>
      <c r="I29" s="258"/>
      <c r="J29" s="330"/>
      <c r="K29" s="252"/>
      <c r="L29" s="252"/>
      <c r="M29" s="253"/>
    </row>
    <row r="30" spans="1:13" s="236" customFormat="1" ht="18">
      <c r="A30" s="245" t="s">
        <v>529</v>
      </c>
      <c r="B30" s="254" t="s">
        <v>522</v>
      </c>
      <c r="C30" s="293"/>
      <c r="D30" s="249"/>
      <c r="E30" s="249"/>
      <c r="F30" s="249"/>
      <c r="G30" s="250"/>
      <c r="H30" s="250"/>
      <c r="I30" s="258"/>
      <c r="J30" s="330"/>
      <c r="K30" s="252"/>
      <c r="L30" s="252"/>
      <c r="M30" s="253"/>
    </row>
    <row r="31" spans="1:13" s="225" customFormat="1" ht="36">
      <c r="A31" s="243" t="s">
        <v>610</v>
      </c>
      <c r="B31" s="255" t="s">
        <v>548</v>
      </c>
      <c r="C31" s="293"/>
      <c r="D31" s="249">
        <v>5.3400000000000003E-2</v>
      </c>
      <c r="E31" s="249">
        <v>5.4600000000000003E-2</v>
      </c>
      <c r="F31" s="249">
        <f t="shared" si="2"/>
        <v>5.4600000000000003E-2</v>
      </c>
      <c r="G31" s="249">
        <f t="shared" si="2"/>
        <v>5.4600000000000003E-2</v>
      </c>
      <c r="H31" s="250"/>
      <c r="I31" s="258">
        <f t="shared" si="0"/>
        <v>1.1999999999999997E-3</v>
      </c>
      <c r="J31" s="330">
        <f t="shared" si="1"/>
        <v>2.2471910112359605E-2</v>
      </c>
      <c r="K31" s="252"/>
      <c r="L31" s="252"/>
      <c r="M31" s="253"/>
    </row>
    <row r="32" spans="1:13" s="236" customFormat="1" ht="18">
      <c r="A32" s="245" t="s">
        <v>598</v>
      </c>
      <c r="B32" s="264" t="s">
        <v>2751</v>
      </c>
      <c r="C32" s="293"/>
      <c r="D32" s="249"/>
      <c r="E32" s="249"/>
      <c r="F32" s="249"/>
      <c r="G32" s="250"/>
      <c r="H32" s="250"/>
      <c r="I32" s="258"/>
      <c r="J32" s="330"/>
      <c r="K32" s="252"/>
      <c r="L32" s="252"/>
      <c r="M32" s="253"/>
    </row>
    <row r="33" spans="1:13" s="225" customFormat="1" ht="54">
      <c r="A33" s="245" t="s">
        <v>3374</v>
      </c>
      <c r="B33" s="264" t="s">
        <v>3373</v>
      </c>
      <c r="C33" s="249"/>
      <c r="D33" s="249">
        <v>0.05</v>
      </c>
      <c r="E33" s="249">
        <v>5.9299999999999999E-2</v>
      </c>
      <c r="F33" s="249">
        <f t="shared" si="2"/>
        <v>5.9299999999999999E-2</v>
      </c>
      <c r="G33" s="249">
        <v>5.9299999999999999E-2</v>
      </c>
      <c r="H33" s="250"/>
      <c r="I33" s="258">
        <f t="shared" si="0"/>
        <v>9.2999999999999958E-3</v>
      </c>
      <c r="J33" s="330">
        <f t="shared" si="1"/>
        <v>0.18599999999999994</v>
      </c>
      <c r="K33" s="252"/>
      <c r="L33" s="252"/>
      <c r="M33" s="272"/>
    </row>
    <row r="34" spans="1:13" s="236" customFormat="1" ht="18">
      <c r="A34" s="245" t="s">
        <v>599</v>
      </c>
      <c r="B34" s="254" t="s">
        <v>482</v>
      </c>
      <c r="C34" s="293"/>
      <c r="D34" s="249"/>
      <c r="E34" s="249"/>
      <c r="F34" s="249"/>
      <c r="G34" s="250"/>
      <c r="H34" s="250"/>
      <c r="I34" s="258"/>
      <c r="J34" s="330"/>
      <c r="K34" s="252"/>
      <c r="L34" s="252"/>
      <c r="M34" s="253"/>
    </row>
    <row r="35" spans="1:13" s="225" customFormat="1" ht="18">
      <c r="A35" s="245" t="s">
        <v>2820</v>
      </c>
      <c r="B35" s="255" t="s">
        <v>482</v>
      </c>
      <c r="C35" s="293"/>
      <c r="D35" s="249">
        <v>6.9140930000000003</v>
      </c>
      <c r="E35" s="249">
        <v>6.590662</v>
      </c>
      <c r="F35" s="249">
        <f t="shared" si="2"/>
        <v>6.590662</v>
      </c>
      <c r="G35" s="249">
        <f t="shared" si="2"/>
        <v>6.590662</v>
      </c>
      <c r="H35" s="250"/>
      <c r="I35" s="258">
        <f t="shared" si="0"/>
        <v>-0.32343100000000025</v>
      </c>
      <c r="J35" s="330">
        <f t="shared" si="1"/>
        <v>-4.6778514549919992E-2</v>
      </c>
      <c r="K35" s="252"/>
      <c r="L35" s="252"/>
      <c r="M35" s="253"/>
    </row>
    <row r="36" spans="1:13" s="236" customFormat="1" ht="42" customHeight="1">
      <c r="A36" s="245" t="s">
        <v>600</v>
      </c>
      <c r="B36" s="254" t="s">
        <v>601</v>
      </c>
      <c r="C36" s="293"/>
      <c r="D36" s="249"/>
      <c r="E36" s="249"/>
      <c r="F36" s="249"/>
      <c r="G36" s="250"/>
      <c r="H36" s="250"/>
      <c r="I36" s="258"/>
      <c r="J36" s="330"/>
      <c r="K36" s="252"/>
      <c r="L36" s="252"/>
      <c r="M36" s="253"/>
    </row>
    <row r="37" spans="1:13" s="225" customFormat="1" ht="54">
      <c r="A37" s="245" t="s">
        <v>3372</v>
      </c>
      <c r="B37" s="282" t="s">
        <v>3421</v>
      </c>
      <c r="C37" s="293"/>
      <c r="D37" s="249">
        <v>0.06</v>
      </c>
      <c r="E37" s="249">
        <v>8.0547519999999997E-2</v>
      </c>
      <c r="F37" s="249">
        <f t="shared" si="2"/>
        <v>8.0547519999999997E-2</v>
      </c>
      <c r="G37" s="250"/>
      <c r="H37" s="252"/>
      <c r="I37" s="258">
        <f t="shared" si="0"/>
        <v>2.054752E-2</v>
      </c>
      <c r="J37" s="330">
        <f t="shared" si="1"/>
        <v>0.34245866666666669</v>
      </c>
      <c r="K37" s="252"/>
      <c r="L37" s="252"/>
      <c r="M37" s="272"/>
    </row>
    <row r="38" spans="1:13" s="225" customFormat="1" ht="54">
      <c r="A38" s="245" t="s">
        <v>3371</v>
      </c>
      <c r="B38" s="282" t="s">
        <v>3422</v>
      </c>
      <c r="C38" s="293"/>
      <c r="D38" s="249">
        <v>0.03</v>
      </c>
      <c r="E38" s="249">
        <v>4.7264790000000001E-2</v>
      </c>
      <c r="F38" s="249">
        <f t="shared" si="2"/>
        <v>4.7264790000000001E-2</v>
      </c>
      <c r="G38" s="250"/>
      <c r="H38" s="252"/>
      <c r="I38" s="258">
        <f t="shared" si="0"/>
        <v>1.7264790000000002E-2</v>
      </c>
      <c r="J38" s="330">
        <f t="shared" si="1"/>
        <v>0.57549300000000003</v>
      </c>
      <c r="K38" s="252"/>
      <c r="L38" s="252"/>
      <c r="M38" s="272"/>
    </row>
    <row r="39" spans="1:13" s="225" customFormat="1" ht="60.75" customHeight="1">
      <c r="A39" s="245" t="s">
        <v>3382</v>
      </c>
      <c r="B39" s="307" t="s">
        <v>3418</v>
      </c>
      <c r="C39" s="293"/>
      <c r="D39" s="308">
        <v>0</v>
      </c>
      <c r="E39" s="249">
        <v>0.53727647000000001</v>
      </c>
      <c r="F39" s="249">
        <f t="shared" si="2"/>
        <v>0.53727647000000001</v>
      </c>
      <c r="G39" s="250"/>
      <c r="H39" s="252"/>
      <c r="I39" s="258">
        <f t="shared" si="0"/>
        <v>0.53727647000000001</v>
      </c>
      <c r="J39" s="330"/>
      <c r="K39" s="252"/>
      <c r="L39" s="252"/>
      <c r="M39" s="274"/>
    </row>
    <row r="40" spans="1:13" s="225" customFormat="1" ht="54">
      <c r="A40" s="245" t="s">
        <v>3383</v>
      </c>
      <c r="B40" s="307" t="s">
        <v>3420</v>
      </c>
      <c r="C40" s="293"/>
      <c r="D40" s="308">
        <v>0</v>
      </c>
      <c r="E40" s="249">
        <v>1.34E-2</v>
      </c>
      <c r="F40" s="249">
        <f t="shared" si="2"/>
        <v>1.34E-2</v>
      </c>
      <c r="G40" s="250"/>
      <c r="H40" s="252"/>
      <c r="I40" s="258">
        <f t="shared" si="0"/>
        <v>1.34E-2</v>
      </c>
      <c r="J40" s="330"/>
      <c r="K40" s="252"/>
      <c r="L40" s="252"/>
      <c r="M40" s="274"/>
    </row>
    <row r="41" spans="1:13" s="225" customFormat="1" ht="54">
      <c r="A41" s="245" t="s">
        <v>3395</v>
      </c>
      <c r="B41" s="273" t="s">
        <v>3419</v>
      </c>
      <c r="C41" s="293"/>
      <c r="D41" s="308">
        <v>0</v>
      </c>
      <c r="E41" s="309">
        <v>0.15262000000000001</v>
      </c>
      <c r="F41" s="249">
        <f t="shared" si="2"/>
        <v>0.15262000000000001</v>
      </c>
      <c r="G41" s="250"/>
      <c r="H41" s="252"/>
      <c r="I41" s="258">
        <f t="shared" si="0"/>
        <v>0.15262000000000001</v>
      </c>
      <c r="J41" s="330"/>
      <c r="K41" s="252"/>
      <c r="L41" s="252"/>
      <c r="M41" s="274"/>
    </row>
    <row r="42" spans="1:13" s="236" customFormat="1" ht="18">
      <c r="A42" s="245" t="s">
        <v>603</v>
      </c>
      <c r="B42" s="254" t="s">
        <v>521</v>
      </c>
      <c r="C42" s="293"/>
      <c r="D42" s="249"/>
      <c r="E42" s="249"/>
      <c r="F42" s="249"/>
      <c r="G42" s="250"/>
      <c r="H42" s="250"/>
      <c r="I42" s="258"/>
      <c r="J42" s="330"/>
      <c r="K42" s="252"/>
      <c r="L42" s="252"/>
      <c r="M42" s="253"/>
    </row>
    <row r="43" spans="1:13" s="225" customFormat="1" ht="18">
      <c r="A43" s="243" t="s">
        <v>611</v>
      </c>
      <c r="B43" s="255" t="s">
        <v>544</v>
      </c>
      <c r="C43" s="293"/>
      <c r="D43" s="249">
        <v>0.35</v>
      </c>
      <c r="E43" s="249">
        <v>0.35</v>
      </c>
      <c r="F43" s="249">
        <f t="shared" si="2"/>
        <v>0.35</v>
      </c>
      <c r="G43" s="250">
        <f>E43</f>
        <v>0.35</v>
      </c>
      <c r="H43" s="250"/>
      <c r="I43" s="258"/>
      <c r="J43" s="330"/>
      <c r="K43" s="252"/>
      <c r="L43" s="252"/>
      <c r="M43" s="253"/>
    </row>
    <row r="44" spans="1:13" s="225" customFormat="1" ht="18">
      <c r="A44" s="243" t="s">
        <v>612</v>
      </c>
      <c r="B44" s="255" t="s">
        <v>545</v>
      </c>
      <c r="C44" s="293"/>
      <c r="D44" s="249">
        <v>0.11</v>
      </c>
      <c r="E44" s="249">
        <v>0.11</v>
      </c>
      <c r="F44" s="249">
        <f t="shared" si="2"/>
        <v>0.11</v>
      </c>
      <c r="G44" s="250">
        <f t="shared" ref="G44:G51" si="4">E44</f>
        <v>0.11</v>
      </c>
      <c r="H44" s="250"/>
      <c r="I44" s="258"/>
      <c r="J44" s="330"/>
      <c r="K44" s="252"/>
      <c r="L44" s="252"/>
      <c r="M44" s="253"/>
    </row>
    <row r="45" spans="1:13" s="225" customFormat="1" ht="36">
      <c r="A45" s="243" t="s">
        <v>613</v>
      </c>
      <c r="B45" s="255" t="s">
        <v>546</v>
      </c>
      <c r="C45" s="293"/>
      <c r="D45" s="249">
        <v>7.4999999999999997E-2</v>
      </c>
      <c r="E45" s="249">
        <v>7.4999999999999997E-2</v>
      </c>
      <c r="F45" s="249">
        <f t="shared" si="2"/>
        <v>7.4999999999999997E-2</v>
      </c>
      <c r="G45" s="250">
        <f t="shared" si="4"/>
        <v>7.4999999999999997E-2</v>
      </c>
      <c r="H45" s="250"/>
      <c r="I45" s="258"/>
      <c r="J45" s="330"/>
      <c r="K45" s="252"/>
      <c r="L45" s="252"/>
      <c r="M45" s="253"/>
    </row>
    <row r="46" spans="1:13" s="225" customFormat="1" ht="18">
      <c r="A46" s="243" t="s">
        <v>614</v>
      </c>
      <c r="B46" s="255" t="s">
        <v>547</v>
      </c>
      <c r="C46" s="293"/>
      <c r="D46" s="249">
        <v>4.8000000000000001E-2</v>
      </c>
      <c r="E46" s="249">
        <v>4.8000000000000001E-2</v>
      </c>
      <c r="F46" s="249">
        <f t="shared" si="2"/>
        <v>4.8000000000000001E-2</v>
      </c>
      <c r="G46" s="250">
        <f t="shared" si="4"/>
        <v>4.8000000000000001E-2</v>
      </c>
      <c r="H46" s="250"/>
      <c r="I46" s="258"/>
      <c r="J46" s="330"/>
      <c r="K46" s="252"/>
      <c r="L46" s="252"/>
      <c r="M46" s="253"/>
    </row>
    <row r="47" spans="1:13" s="225" customFormat="1" ht="18">
      <c r="A47" s="243" t="s">
        <v>2829</v>
      </c>
      <c r="B47" s="255" t="s">
        <v>2758</v>
      </c>
      <c r="C47" s="293"/>
      <c r="D47" s="249">
        <v>0.13950000000000001</v>
      </c>
      <c r="E47" s="249">
        <v>0.13950000000000001</v>
      </c>
      <c r="F47" s="249">
        <f t="shared" si="2"/>
        <v>0.13950000000000001</v>
      </c>
      <c r="G47" s="250">
        <f t="shared" si="4"/>
        <v>0.13950000000000001</v>
      </c>
      <c r="H47" s="250"/>
      <c r="I47" s="258"/>
      <c r="J47" s="330"/>
      <c r="K47" s="252"/>
      <c r="L47" s="252"/>
      <c r="M47" s="253"/>
    </row>
    <row r="48" spans="1:13" s="225" customFormat="1" ht="18">
      <c r="A48" s="243" t="s">
        <v>2904</v>
      </c>
      <c r="B48" s="282" t="s">
        <v>2903</v>
      </c>
      <c r="C48" s="293"/>
      <c r="D48" s="249">
        <v>0.14099999999999999</v>
      </c>
      <c r="E48" s="249">
        <v>0.13919999999999999</v>
      </c>
      <c r="F48" s="249">
        <f t="shared" si="2"/>
        <v>0.13919999999999999</v>
      </c>
      <c r="G48" s="250">
        <f t="shared" si="4"/>
        <v>0.13919999999999999</v>
      </c>
      <c r="H48" s="250"/>
      <c r="I48" s="258">
        <f t="shared" si="0"/>
        <v>-1.799999999999996E-3</v>
      </c>
      <c r="J48" s="330">
        <f t="shared" si="1"/>
        <v>-1.2765957446808529E-2</v>
      </c>
      <c r="K48" s="252"/>
      <c r="L48" s="252"/>
      <c r="M48" s="253"/>
    </row>
    <row r="49" spans="1:13" s="225" customFormat="1" ht="18">
      <c r="A49" s="243" t="s">
        <v>3370</v>
      </c>
      <c r="B49" s="282" t="s">
        <v>3369</v>
      </c>
      <c r="C49" s="293"/>
      <c r="D49" s="249">
        <v>0.26700000000000002</v>
      </c>
      <c r="E49" s="249">
        <v>0.26700000000000002</v>
      </c>
      <c r="F49" s="249">
        <f t="shared" si="2"/>
        <v>0.26700000000000002</v>
      </c>
      <c r="G49" s="250">
        <f t="shared" si="4"/>
        <v>0.26700000000000002</v>
      </c>
      <c r="H49" s="250"/>
      <c r="I49" s="258"/>
      <c r="J49" s="330"/>
      <c r="K49" s="252"/>
      <c r="L49" s="252"/>
      <c r="M49" s="253"/>
    </row>
    <row r="50" spans="1:13" s="225" customFormat="1" ht="18">
      <c r="A50" s="243" t="s">
        <v>3368</v>
      </c>
      <c r="B50" s="282" t="s">
        <v>3367</v>
      </c>
      <c r="C50" s="293"/>
      <c r="D50" s="249">
        <v>1.17</v>
      </c>
      <c r="E50" s="249">
        <v>1.19028482</v>
      </c>
      <c r="F50" s="249">
        <f t="shared" si="2"/>
        <v>1.19028482</v>
      </c>
      <c r="G50" s="250">
        <f t="shared" si="4"/>
        <v>1.19028482</v>
      </c>
      <c r="H50" s="250"/>
      <c r="I50" s="258">
        <f t="shared" si="0"/>
        <v>2.0284820000000092E-2</v>
      </c>
      <c r="J50" s="330">
        <f t="shared" si="1"/>
        <v>1.7337452991453173E-2</v>
      </c>
      <c r="K50" s="252"/>
      <c r="L50" s="252"/>
      <c r="M50" s="253"/>
    </row>
    <row r="51" spans="1:13" s="225" customFormat="1" ht="18">
      <c r="A51" s="243" t="s">
        <v>3394</v>
      </c>
      <c r="B51" s="310" t="s">
        <v>3396</v>
      </c>
      <c r="C51" s="308"/>
      <c r="D51" s="308">
        <v>0</v>
      </c>
      <c r="E51" s="309">
        <v>5.0099999999999999E-2</v>
      </c>
      <c r="F51" s="249">
        <f t="shared" si="2"/>
        <v>5.0099999999999999E-2</v>
      </c>
      <c r="G51" s="250">
        <f t="shared" si="4"/>
        <v>5.0099999999999999E-2</v>
      </c>
      <c r="H51" s="250"/>
      <c r="I51" s="258">
        <f t="shared" si="0"/>
        <v>5.0099999999999999E-2</v>
      </c>
      <c r="J51" s="330"/>
      <c r="K51" s="252"/>
      <c r="L51" s="252"/>
      <c r="M51" s="253"/>
    </row>
    <row r="52" spans="1:13" s="237" customFormat="1" ht="18">
      <c r="A52" s="343" t="s">
        <v>483</v>
      </c>
      <c r="B52" s="344" t="s">
        <v>549</v>
      </c>
      <c r="C52" s="249"/>
      <c r="D52" s="249">
        <v>38.52823913000001</v>
      </c>
      <c r="E52" s="249">
        <v>38.080233599999993</v>
      </c>
      <c r="F52" s="249">
        <f t="shared" si="2"/>
        <v>38.080233599999993</v>
      </c>
      <c r="G52" s="249">
        <f t="shared" ref="G52" si="5">SUM(G53:G92)</f>
        <v>25.835385380000002</v>
      </c>
      <c r="H52" s="258"/>
      <c r="I52" s="258">
        <f t="shared" si="0"/>
        <v>-0.44800553000001742</v>
      </c>
      <c r="J52" s="330">
        <f t="shared" si="1"/>
        <v>-1.1627978337872658E-2</v>
      </c>
      <c r="K52" s="252"/>
      <c r="L52" s="252"/>
      <c r="M52" s="253"/>
    </row>
    <row r="53" spans="1:13" s="236" customFormat="1" ht="36.75" customHeight="1">
      <c r="A53" s="244" t="s">
        <v>519</v>
      </c>
      <c r="B53" s="254" t="s">
        <v>2750</v>
      </c>
      <c r="C53" s="249"/>
      <c r="D53" s="249"/>
      <c r="E53" s="249"/>
      <c r="F53" s="249"/>
      <c r="G53" s="250"/>
      <c r="H53" s="250"/>
      <c r="I53" s="258"/>
      <c r="J53" s="330"/>
      <c r="K53" s="252"/>
      <c r="L53" s="252"/>
      <c r="M53" s="253"/>
    </row>
    <row r="54" spans="1:13" s="225" customFormat="1" ht="54">
      <c r="A54" s="243" t="s">
        <v>3366</v>
      </c>
      <c r="B54" s="255" t="s">
        <v>558</v>
      </c>
      <c r="C54" s="249"/>
      <c r="D54" s="249">
        <v>0.17029216</v>
      </c>
      <c r="E54" s="249">
        <v>0.17029216</v>
      </c>
      <c r="F54" s="249">
        <f t="shared" si="2"/>
        <v>0.17029216</v>
      </c>
      <c r="G54" s="250">
        <f>E54</f>
        <v>0.17029216</v>
      </c>
      <c r="H54" s="250"/>
      <c r="I54" s="258"/>
      <c r="J54" s="330"/>
      <c r="K54" s="252"/>
      <c r="L54" s="252"/>
      <c r="M54" s="253"/>
    </row>
    <row r="55" spans="1:13" s="225" customFormat="1" ht="54">
      <c r="A55" s="243" t="s">
        <v>3365</v>
      </c>
      <c r="B55" s="255" t="s">
        <v>559</v>
      </c>
      <c r="C55" s="249"/>
      <c r="D55" s="249">
        <v>0.318691</v>
      </c>
      <c r="E55" s="249">
        <v>0.31836500000000001</v>
      </c>
      <c r="F55" s="249">
        <f t="shared" si="2"/>
        <v>0.31836500000000001</v>
      </c>
      <c r="G55" s="250">
        <f>E55</f>
        <v>0.31836500000000001</v>
      </c>
      <c r="H55" s="250"/>
      <c r="I55" s="258"/>
      <c r="J55" s="330">
        <f t="shared" si="1"/>
        <v>-1.0229344411984975E-3</v>
      </c>
      <c r="K55" s="252"/>
      <c r="L55" s="252"/>
      <c r="M55" s="253"/>
    </row>
    <row r="56" spans="1:13" s="225" customFormat="1" ht="90">
      <c r="A56" s="243" t="s">
        <v>3364</v>
      </c>
      <c r="B56" s="255" t="s">
        <v>560</v>
      </c>
      <c r="C56" s="249"/>
      <c r="D56" s="249">
        <v>0.29899999999999999</v>
      </c>
      <c r="E56" s="249">
        <v>0.29870290999999999</v>
      </c>
      <c r="F56" s="249">
        <f t="shared" si="2"/>
        <v>0.29870290999999999</v>
      </c>
      <c r="G56" s="250">
        <f>E56</f>
        <v>0.29870290999999999</v>
      </c>
      <c r="H56" s="250"/>
      <c r="I56" s="258"/>
      <c r="J56" s="330">
        <f t="shared" si="1"/>
        <v>-9.9361204013381776E-4</v>
      </c>
      <c r="K56" s="252"/>
      <c r="L56" s="252"/>
      <c r="M56" s="253"/>
    </row>
    <row r="57" spans="1:13" s="225" customFormat="1" ht="72">
      <c r="A57" s="243" t="s">
        <v>3363</v>
      </c>
      <c r="B57" s="311" t="s">
        <v>3362</v>
      </c>
      <c r="C57" s="249"/>
      <c r="D57" s="249">
        <v>0.65800000000000003</v>
      </c>
      <c r="E57" s="249">
        <v>0.57671169</v>
      </c>
      <c r="F57" s="249">
        <f t="shared" si="2"/>
        <v>0.57671169</v>
      </c>
      <c r="G57" s="250"/>
      <c r="H57" s="250"/>
      <c r="I57" s="258">
        <f t="shared" si="0"/>
        <v>-8.128831000000003E-2</v>
      </c>
      <c r="J57" s="330">
        <f t="shared" si="1"/>
        <v>-0.12353846504559274</v>
      </c>
      <c r="K57" s="252"/>
      <c r="L57" s="252"/>
      <c r="M57" s="253"/>
    </row>
    <row r="58" spans="1:13" s="236" customFormat="1" ht="18">
      <c r="A58" s="244" t="s">
        <v>594</v>
      </c>
      <c r="B58" s="254" t="s">
        <v>524</v>
      </c>
      <c r="C58" s="249"/>
      <c r="D58" s="249"/>
      <c r="E58" s="249"/>
      <c r="F58" s="249"/>
      <c r="G58" s="250"/>
      <c r="H58" s="250"/>
      <c r="I58" s="258"/>
      <c r="J58" s="330"/>
      <c r="K58" s="252"/>
      <c r="L58" s="252"/>
      <c r="M58" s="253"/>
    </row>
    <row r="59" spans="1:13" s="225" customFormat="1" ht="54">
      <c r="A59" s="243" t="s">
        <v>3361</v>
      </c>
      <c r="B59" s="255" t="s">
        <v>551</v>
      </c>
      <c r="C59" s="249"/>
      <c r="D59" s="249">
        <v>0.43467600000000001</v>
      </c>
      <c r="E59" s="249">
        <v>0.43467600000000001</v>
      </c>
      <c r="F59" s="249">
        <f t="shared" si="2"/>
        <v>0.43467600000000001</v>
      </c>
      <c r="G59" s="250">
        <f>E59</f>
        <v>0.43467600000000001</v>
      </c>
      <c r="H59" s="250"/>
      <c r="I59" s="258"/>
      <c r="J59" s="330"/>
      <c r="K59" s="252"/>
      <c r="L59" s="252"/>
      <c r="M59" s="253"/>
    </row>
    <row r="60" spans="1:13" s="225" customFormat="1" ht="72">
      <c r="A60" s="243" t="s">
        <v>3360</v>
      </c>
      <c r="B60" s="255" t="s">
        <v>554</v>
      </c>
      <c r="C60" s="249"/>
      <c r="D60" s="249">
        <v>0.18600900000000001</v>
      </c>
      <c r="E60" s="249">
        <v>0.18600900000000001</v>
      </c>
      <c r="F60" s="249">
        <f t="shared" si="2"/>
        <v>0.18600900000000001</v>
      </c>
      <c r="G60" s="250">
        <f>E60</f>
        <v>0.18600900000000001</v>
      </c>
      <c r="H60" s="250"/>
      <c r="I60" s="258"/>
      <c r="J60" s="330"/>
      <c r="K60" s="252"/>
      <c r="L60" s="252"/>
      <c r="M60" s="253"/>
    </row>
    <row r="61" spans="1:13" s="225" customFormat="1" ht="54">
      <c r="A61" s="243" t="s">
        <v>3359</v>
      </c>
      <c r="B61" s="255" t="s">
        <v>555</v>
      </c>
      <c r="C61" s="249"/>
      <c r="D61" s="249">
        <v>0.185</v>
      </c>
      <c r="E61" s="249">
        <v>0.18529963999999999</v>
      </c>
      <c r="F61" s="249">
        <f t="shared" si="2"/>
        <v>0.18529963999999999</v>
      </c>
      <c r="G61" s="250">
        <f>E61</f>
        <v>0.18529963999999999</v>
      </c>
      <c r="H61" s="250"/>
      <c r="I61" s="258"/>
      <c r="J61" s="330">
        <f t="shared" si="1"/>
        <v>1.6196756756756692E-3</v>
      </c>
      <c r="K61" s="252"/>
      <c r="L61" s="252"/>
      <c r="M61" s="253"/>
    </row>
    <row r="62" spans="1:13" s="225" customFormat="1" ht="54">
      <c r="A62" s="243" t="s">
        <v>3358</v>
      </c>
      <c r="B62" s="255" t="s">
        <v>3357</v>
      </c>
      <c r="C62" s="249"/>
      <c r="D62" s="249">
        <v>7.8029999999999999</v>
      </c>
      <c r="E62" s="249">
        <v>7.8892830199999997</v>
      </c>
      <c r="F62" s="249">
        <f t="shared" si="2"/>
        <v>7.8892830199999997</v>
      </c>
      <c r="G62" s="250"/>
      <c r="H62" s="250"/>
      <c r="I62" s="258">
        <f t="shared" si="0"/>
        <v>8.6283019999999766E-2</v>
      </c>
      <c r="J62" s="330">
        <f t="shared" si="1"/>
        <v>1.1057672689990916E-2</v>
      </c>
      <c r="K62" s="252"/>
      <c r="L62" s="252"/>
      <c r="M62" s="253"/>
    </row>
    <row r="63" spans="1:13" s="225" customFormat="1" ht="72">
      <c r="A63" s="243" t="s">
        <v>3356</v>
      </c>
      <c r="B63" s="312" t="s">
        <v>3423</v>
      </c>
      <c r="C63" s="249"/>
      <c r="D63" s="249">
        <v>7.2506669999999995E-2</v>
      </c>
      <c r="E63" s="249">
        <v>7.2506669999999995E-2</v>
      </c>
      <c r="F63" s="249">
        <f t="shared" si="2"/>
        <v>7.2506669999999995E-2</v>
      </c>
      <c r="G63" s="250">
        <f>E63</f>
        <v>7.2506669999999995E-2</v>
      </c>
      <c r="H63" s="250"/>
      <c r="I63" s="258"/>
      <c r="J63" s="330"/>
      <c r="K63" s="252"/>
      <c r="L63" s="252"/>
      <c r="M63" s="253"/>
    </row>
    <row r="64" spans="1:13" s="225" customFormat="1" ht="54">
      <c r="A64" s="243" t="s">
        <v>3355</v>
      </c>
      <c r="B64" s="312" t="s">
        <v>3468</v>
      </c>
      <c r="C64" s="249"/>
      <c r="D64" s="249">
        <v>0.75195529999999999</v>
      </c>
      <c r="E64" s="249">
        <v>0.75195529999999999</v>
      </c>
      <c r="F64" s="249">
        <f t="shared" si="2"/>
        <v>0.75195529999999999</v>
      </c>
      <c r="G64" s="250">
        <f>E64</f>
        <v>0.75195529999999999</v>
      </c>
      <c r="H64" s="250"/>
      <c r="I64" s="258"/>
      <c r="J64" s="330"/>
      <c r="K64" s="252"/>
      <c r="L64" s="252"/>
      <c r="M64" s="253"/>
    </row>
    <row r="65" spans="1:13" s="225" customFormat="1" ht="54">
      <c r="A65" s="243" t="s">
        <v>3354</v>
      </c>
      <c r="B65" s="312" t="s">
        <v>3353</v>
      </c>
      <c r="C65" s="249"/>
      <c r="D65" s="249">
        <v>0.20300000000000001</v>
      </c>
      <c r="E65" s="249">
        <v>0.20336779999999999</v>
      </c>
      <c r="F65" s="249">
        <f t="shared" si="2"/>
        <v>0.20336779999999999</v>
      </c>
      <c r="G65" s="249">
        <f t="shared" si="2"/>
        <v>0.20336779999999999</v>
      </c>
      <c r="H65" s="250"/>
      <c r="I65" s="258"/>
      <c r="J65" s="330">
        <f t="shared" si="1"/>
        <v>1.8118226600984944E-3</v>
      </c>
      <c r="K65" s="252"/>
      <c r="L65" s="252"/>
      <c r="M65" s="253"/>
    </row>
    <row r="66" spans="1:13" s="225" customFormat="1" ht="18">
      <c r="A66" s="243" t="s">
        <v>3352</v>
      </c>
      <c r="B66" s="312" t="s">
        <v>3351</v>
      </c>
      <c r="C66" s="249"/>
      <c r="D66" s="249">
        <v>0.51200000000000001</v>
      </c>
      <c r="E66" s="249">
        <v>0.54436260000000003</v>
      </c>
      <c r="F66" s="249">
        <f t="shared" si="2"/>
        <v>0.54436260000000003</v>
      </c>
      <c r="G66" s="249">
        <f t="shared" si="2"/>
        <v>0.54436260000000003</v>
      </c>
      <c r="H66" s="250"/>
      <c r="I66" s="258">
        <f t="shared" si="0"/>
        <v>3.2362600000000019E-2</v>
      </c>
      <c r="J66" s="330">
        <f t="shared" si="1"/>
        <v>6.3208203125000084E-2</v>
      </c>
      <c r="K66" s="252"/>
      <c r="L66" s="252"/>
      <c r="M66" s="253"/>
    </row>
    <row r="67" spans="1:13" s="225" customFormat="1" ht="18">
      <c r="A67" s="243" t="s">
        <v>3350</v>
      </c>
      <c r="B67" s="312" t="s">
        <v>3349</v>
      </c>
      <c r="C67" s="249"/>
      <c r="D67" s="249">
        <v>0.51200000000000001</v>
      </c>
      <c r="E67" s="249">
        <v>0.57671169</v>
      </c>
      <c r="F67" s="249">
        <f t="shared" si="2"/>
        <v>0.57671169</v>
      </c>
      <c r="G67" s="249">
        <f t="shared" si="2"/>
        <v>0.57671169</v>
      </c>
      <c r="H67" s="250"/>
      <c r="I67" s="258">
        <f t="shared" si="0"/>
        <v>6.4711689999999988E-2</v>
      </c>
      <c r="J67" s="330">
        <f t="shared" si="1"/>
        <v>0.12639001953124995</v>
      </c>
      <c r="K67" s="252"/>
      <c r="L67" s="252"/>
      <c r="M67" s="253"/>
    </row>
    <row r="68" spans="1:13" s="225" customFormat="1" ht="36">
      <c r="A68" s="243" t="s">
        <v>3348</v>
      </c>
      <c r="B68" s="312" t="s">
        <v>3425</v>
      </c>
      <c r="C68" s="249"/>
      <c r="D68" s="249">
        <v>1.2999999999999999E-2</v>
      </c>
      <c r="E68" s="249">
        <v>1.3299999999999999E-2</v>
      </c>
      <c r="F68" s="249">
        <f t="shared" si="2"/>
        <v>1.3299999999999999E-2</v>
      </c>
      <c r="G68" s="249">
        <v>1.3299999999999999E-2</v>
      </c>
      <c r="H68" s="250"/>
      <c r="I68" s="258"/>
      <c r="J68" s="330">
        <f t="shared" si="1"/>
        <v>2.3076923076922995E-2</v>
      </c>
      <c r="K68" s="252"/>
      <c r="L68" s="252"/>
      <c r="M68" s="253"/>
    </row>
    <row r="69" spans="1:13" s="225" customFormat="1" ht="54">
      <c r="A69" s="243" t="s">
        <v>3347</v>
      </c>
      <c r="B69" s="312" t="s">
        <v>3424</v>
      </c>
      <c r="C69" s="249"/>
      <c r="D69" s="249">
        <v>0.186</v>
      </c>
      <c r="E69" s="249">
        <v>0.21290000000000001</v>
      </c>
      <c r="F69" s="249">
        <f t="shared" si="2"/>
        <v>0.21290000000000001</v>
      </c>
      <c r="G69" s="250">
        <f>E69</f>
        <v>0.21290000000000001</v>
      </c>
      <c r="H69" s="250"/>
      <c r="I69" s="258">
        <f t="shared" si="0"/>
        <v>2.6900000000000007E-2</v>
      </c>
      <c r="J69" s="330">
        <f t="shared" si="1"/>
        <v>0.14462365591397863</v>
      </c>
      <c r="K69" s="252"/>
      <c r="L69" s="252"/>
      <c r="M69" s="253"/>
    </row>
    <row r="70" spans="1:13" s="225" customFormat="1" ht="54">
      <c r="A70" s="243" t="s">
        <v>3346</v>
      </c>
      <c r="B70" s="312" t="s">
        <v>3426</v>
      </c>
      <c r="C70" s="249"/>
      <c r="D70" s="249">
        <v>4.1000000000000002E-2</v>
      </c>
      <c r="E70" s="249">
        <v>4.1300000000000003E-2</v>
      </c>
      <c r="F70" s="249">
        <f t="shared" si="2"/>
        <v>4.1300000000000003E-2</v>
      </c>
      <c r="G70" s="250">
        <f>E70</f>
        <v>4.1300000000000003E-2</v>
      </c>
      <c r="H70" s="250"/>
      <c r="I70" s="258"/>
      <c r="J70" s="330">
        <f t="shared" si="1"/>
        <v>7.3170731707317138E-3</v>
      </c>
      <c r="K70" s="252"/>
      <c r="L70" s="252"/>
      <c r="M70" s="253"/>
    </row>
    <row r="71" spans="1:13" s="225" customFormat="1" ht="79.5" customHeight="1">
      <c r="A71" s="243" t="s">
        <v>3345</v>
      </c>
      <c r="B71" s="312" t="s">
        <v>3469</v>
      </c>
      <c r="C71" s="249"/>
      <c r="D71" s="249">
        <v>0.78</v>
      </c>
      <c r="E71" s="249">
        <v>0.48645899999999997</v>
      </c>
      <c r="F71" s="249">
        <f t="shared" si="2"/>
        <v>0.48645899999999997</v>
      </c>
      <c r="G71" s="249"/>
      <c r="H71" s="250"/>
      <c r="I71" s="258">
        <f t="shared" ref="I71:I114" si="6">E71-D71</f>
        <v>-0.29354100000000005</v>
      </c>
      <c r="J71" s="330">
        <f t="shared" ref="J71:J114" si="7">E71/D71-100%</f>
        <v>-0.37633461538461543</v>
      </c>
      <c r="K71" s="252"/>
      <c r="L71" s="252"/>
      <c r="M71" s="272"/>
    </row>
    <row r="72" spans="1:13" s="225" customFormat="1" ht="36">
      <c r="A72" s="243" t="s">
        <v>3344</v>
      </c>
      <c r="B72" s="311" t="s">
        <v>2876</v>
      </c>
      <c r="C72" s="249"/>
      <c r="D72" s="249">
        <v>0.53700000000000003</v>
      </c>
      <c r="E72" s="249">
        <v>0.5515272</v>
      </c>
      <c r="F72" s="249">
        <f t="shared" ref="F72:G116" si="8">E72</f>
        <v>0.5515272</v>
      </c>
      <c r="G72" s="249">
        <f t="shared" si="8"/>
        <v>0.5515272</v>
      </c>
      <c r="H72" s="250"/>
      <c r="I72" s="258">
        <f t="shared" si="6"/>
        <v>1.4527199999999962E-2</v>
      </c>
      <c r="J72" s="330">
        <f t="shared" si="7"/>
        <v>2.705251396648034E-2</v>
      </c>
      <c r="K72" s="252"/>
      <c r="L72" s="252"/>
      <c r="M72" s="253"/>
    </row>
    <row r="73" spans="1:13" s="225" customFormat="1" ht="80.25" customHeight="1">
      <c r="A73" s="243" t="s">
        <v>3343</v>
      </c>
      <c r="B73" s="311" t="s">
        <v>3342</v>
      </c>
      <c r="C73" s="249"/>
      <c r="D73" s="249">
        <v>2.12</v>
      </c>
      <c r="E73" s="249">
        <v>2.0570537299999998</v>
      </c>
      <c r="F73" s="249">
        <f t="shared" si="8"/>
        <v>2.0570537299999998</v>
      </c>
      <c r="G73" s="249">
        <f t="shared" si="8"/>
        <v>2.0570537299999998</v>
      </c>
      <c r="H73" s="250"/>
      <c r="I73" s="258">
        <f t="shared" si="6"/>
        <v>-6.2946270000000304E-2</v>
      </c>
      <c r="J73" s="330">
        <f t="shared" si="7"/>
        <v>-2.9691636792453013E-2</v>
      </c>
      <c r="K73" s="252"/>
      <c r="L73" s="252"/>
      <c r="M73" s="253"/>
    </row>
    <row r="74" spans="1:13" s="225" customFormat="1" ht="75.75" customHeight="1">
      <c r="A74" s="243" t="s">
        <v>3341</v>
      </c>
      <c r="B74" s="311" t="s">
        <v>3340</v>
      </c>
      <c r="C74" s="249"/>
      <c r="D74" s="249">
        <v>0.63800000000000001</v>
      </c>
      <c r="E74" s="249">
        <v>0.64623611000000003</v>
      </c>
      <c r="F74" s="249">
        <f t="shared" si="8"/>
        <v>0.64623611000000003</v>
      </c>
      <c r="G74" s="249">
        <f t="shared" si="8"/>
        <v>0.64623611000000003</v>
      </c>
      <c r="H74" s="250"/>
      <c r="I74" s="258">
        <f t="shared" si="6"/>
        <v>8.2361100000000187E-3</v>
      </c>
      <c r="J74" s="330">
        <f t="shared" si="7"/>
        <v>1.2909263322884001E-2</v>
      </c>
      <c r="K74" s="252"/>
      <c r="L74" s="252"/>
      <c r="M74" s="253"/>
    </row>
    <row r="75" spans="1:13" s="225" customFormat="1" ht="73.5" customHeight="1">
      <c r="A75" s="243" t="s">
        <v>3339</v>
      </c>
      <c r="B75" s="311" t="s">
        <v>3338</v>
      </c>
      <c r="C75" s="249"/>
      <c r="D75" s="249">
        <v>0.81799999999999995</v>
      </c>
      <c r="E75" s="249">
        <v>0.82922863999999996</v>
      </c>
      <c r="F75" s="249">
        <f t="shared" si="8"/>
        <v>0.82922863999999996</v>
      </c>
      <c r="G75" s="249">
        <f t="shared" si="8"/>
        <v>0.82922863999999996</v>
      </c>
      <c r="H75" s="250"/>
      <c r="I75" s="258">
        <f t="shared" si="6"/>
        <v>1.1228640000000012E-2</v>
      </c>
      <c r="J75" s="330">
        <f t="shared" si="7"/>
        <v>1.3726943765281163E-2</v>
      </c>
      <c r="K75" s="252"/>
      <c r="L75" s="252"/>
      <c r="M75" s="253"/>
    </row>
    <row r="76" spans="1:13" s="225" customFormat="1" ht="36">
      <c r="A76" s="243" t="s">
        <v>3384</v>
      </c>
      <c r="B76" s="307" t="s">
        <v>3427</v>
      </c>
      <c r="C76" s="249"/>
      <c r="D76" s="249"/>
      <c r="E76" s="249">
        <v>3.8E-3</v>
      </c>
      <c r="F76" s="249">
        <f t="shared" si="8"/>
        <v>3.8E-3</v>
      </c>
      <c r="G76" s="250"/>
      <c r="H76" s="250"/>
      <c r="I76" s="258">
        <f t="shared" si="6"/>
        <v>3.8E-3</v>
      </c>
      <c r="J76" s="330"/>
      <c r="K76" s="252"/>
      <c r="L76" s="252"/>
      <c r="M76" s="253"/>
    </row>
    <row r="77" spans="1:13" s="225" customFormat="1" ht="42" customHeight="1">
      <c r="A77" s="243" t="s">
        <v>3397</v>
      </c>
      <c r="B77" s="307" t="s">
        <v>3398</v>
      </c>
      <c r="C77" s="249"/>
      <c r="D77" s="249"/>
      <c r="E77" s="249">
        <v>6.3744469999999998E-2</v>
      </c>
      <c r="F77" s="249">
        <f t="shared" si="8"/>
        <v>6.3744469999999998E-2</v>
      </c>
      <c r="G77" s="250"/>
      <c r="H77" s="250"/>
      <c r="I77" s="258">
        <f t="shared" si="6"/>
        <v>6.3744469999999998E-2</v>
      </c>
      <c r="J77" s="330"/>
      <c r="K77" s="252"/>
      <c r="L77" s="252"/>
      <c r="M77" s="253"/>
    </row>
    <row r="78" spans="1:13" s="236" customFormat="1" ht="18">
      <c r="A78" s="244" t="s">
        <v>595</v>
      </c>
      <c r="B78" s="254" t="s">
        <v>525</v>
      </c>
      <c r="C78" s="249"/>
      <c r="D78" s="249"/>
      <c r="E78" s="249"/>
      <c r="F78" s="249"/>
      <c r="G78" s="250"/>
      <c r="H78" s="250"/>
      <c r="I78" s="258"/>
      <c r="J78" s="330"/>
      <c r="K78" s="252"/>
      <c r="L78" s="252"/>
      <c r="M78" s="253"/>
    </row>
    <row r="79" spans="1:13" s="225" customFormat="1" ht="90">
      <c r="A79" s="245" t="s">
        <v>2678</v>
      </c>
      <c r="B79" s="313" t="s">
        <v>3337</v>
      </c>
      <c r="C79" s="249"/>
      <c r="D79" s="249">
        <v>0.77600000000000002</v>
      </c>
      <c r="E79" s="249">
        <v>0.71569380000000005</v>
      </c>
      <c r="F79" s="249">
        <f t="shared" si="8"/>
        <v>0.71569380000000005</v>
      </c>
      <c r="G79" s="249"/>
      <c r="H79" s="250"/>
      <c r="I79" s="258">
        <f t="shared" si="6"/>
        <v>-6.0306199999999976E-2</v>
      </c>
      <c r="J79" s="330">
        <f t="shared" si="7"/>
        <v>-7.7714175257731943E-2</v>
      </c>
      <c r="K79" s="252"/>
      <c r="L79" s="252"/>
      <c r="M79" s="253"/>
    </row>
    <row r="80" spans="1:13" s="225" customFormat="1" ht="72">
      <c r="A80" s="245" t="s">
        <v>3336</v>
      </c>
      <c r="B80" s="313" t="s">
        <v>3335</v>
      </c>
      <c r="C80" s="249"/>
      <c r="D80" s="249">
        <v>0.26</v>
      </c>
      <c r="E80" s="249">
        <v>0.22840391000000002</v>
      </c>
      <c r="F80" s="249">
        <f t="shared" si="8"/>
        <v>0.22840391000000002</v>
      </c>
      <c r="G80" s="249"/>
      <c r="H80" s="250"/>
      <c r="I80" s="258">
        <f t="shared" si="6"/>
        <v>-3.1596089999999993E-2</v>
      </c>
      <c r="J80" s="330">
        <f t="shared" si="7"/>
        <v>-0.1215234230769231</v>
      </c>
      <c r="K80" s="252"/>
      <c r="L80" s="252"/>
      <c r="M80" s="253"/>
    </row>
    <row r="81" spans="1:13" s="225" customFormat="1" ht="72">
      <c r="A81" s="245" t="s">
        <v>3334</v>
      </c>
      <c r="B81" s="313" t="s">
        <v>3333</v>
      </c>
      <c r="C81" s="249"/>
      <c r="D81" s="249">
        <v>0.18099999999999999</v>
      </c>
      <c r="E81" s="249">
        <v>0.15969413000000002</v>
      </c>
      <c r="F81" s="249">
        <f t="shared" si="8"/>
        <v>0.15969413000000002</v>
      </c>
      <c r="G81" s="249"/>
      <c r="H81" s="250"/>
      <c r="I81" s="258">
        <f t="shared" si="6"/>
        <v>-2.1305869999999977E-2</v>
      </c>
      <c r="J81" s="330">
        <f t="shared" si="7"/>
        <v>-0.11771198895027613</v>
      </c>
      <c r="K81" s="252"/>
      <c r="L81" s="252"/>
      <c r="M81" s="253"/>
    </row>
    <row r="82" spans="1:13" s="225" customFormat="1" ht="72">
      <c r="A82" s="245" t="s">
        <v>3332</v>
      </c>
      <c r="B82" s="313" t="s">
        <v>3331</v>
      </c>
      <c r="C82" s="249"/>
      <c r="D82" s="249">
        <v>0.17299999999999999</v>
      </c>
      <c r="E82" s="249">
        <v>0.15429736999999999</v>
      </c>
      <c r="F82" s="249">
        <f t="shared" si="8"/>
        <v>0.15429736999999999</v>
      </c>
      <c r="G82" s="249"/>
      <c r="H82" s="250"/>
      <c r="I82" s="258">
        <f t="shared" si="6"/>
        <v>-1.8702629999999998E-2</v>
      </c>
      <c r="J82" s="330">
        <f t="shared" si="7"/>
        <v>-0.10810768786127167</v>
      </c>
      <c r="K82" s="252"/>
      <c r="L82" s="252"/>
      <c r="M82" s="253"/>
    </row>
    <row r="83" spans="1:13" s="225" customFormat="1" ht="54">
      <c r="A83" s="245" t="s">
        <v>3330</v>
      </c>
      <c r="B83" s="313" t="s">
        <v>3329</v>
      </c>
      <c r="C83" s="249"/>
      <c r="D83" s="249">
        <v>0.69499999999999995</v>
      </c>
      <c r="E83" s="249">
        <v>0.61836374999999999</v>
      </c>
      <c r="F83" s="249">
        <f t="shared" si="8"/>
        <v>0.61836374999999999</v>
      </c>
      <c r="G83" s="249"/>
      <c r="H83" s="250"/>
      <c r="I83" s="258">
        <f t="shared" si="6"/>
        <v>-7.6636249999999961E-2</v>
      </c>
      <c r="J83" s="330">
        <f t="shared" si="7"/>
        <v>-0.11026798561151074</v>
      </c>
      <c r="K83" s="252"/>
      <c r="L83" s="252"/>
      <c r="M83" s="253"/>
    </row>
    <row r="84" spans="1:13" s="225" customFormat="1" ht="54">
      <c r="A84" s="245" t="s">
        <v>3328</v>
      </c>
      <c r="B84" s="313" t="s">
        <v>3327</v>
      </c>
      <c r="C84" s="249"/>
      <c r="D84" s="249">
        <v>0.68400000000000005</v>
      </c>
      <c r="E84" s="249">
        <v>0.63888325000000001</v>
      </c>
      <c r="F84" s="249">
        <f t="shared" si="8"/>
        <v>0.63888325000000001</v>
      </c>
      <c r="G84" s="249"/>
      <c r="H84" s="250"/>
      <c r="I84" s="258">
        <f t="shared" si="6"/>
        <v>-4.5116750000000039E-2</v>
      </c>
      <c r="J84" s="330">
        <f t="shared" si="7"/>
        <v>-6.5960160818713476E-2</v>
      </c>
      <c r="K84" s="252"/>
      <c r="L84" s="252"/>
      <c r="M84" s="253"/>
    </row>
    <row r="85" spans="1:13" s="225" customFormat="1" ht="54">
      <c r="A85" s="245" t="s">
        <v>3326</v>
      </c>
      <c r="B85" s="313" t="s">
        <v>3325</v>
      </c>
      <c r="C85" s="249"/>
      <c r="D85" s="249">
        <v>0.77900000000000003</v>
      </c>
      <c r="E85" s="249">
        <v>0.70951383000000001</v>
      </c>
      <c r="F85" s="249">
        <f t="shared" si="8"/>
        <v>0.70951383000000001</v>
      </c>
      <c r="G85" s="249"/>
      <c r="H85" s="250"/>
      <c r="I85" s="258">
        <f t="shared" si="6"/>
        <v>-6.9486170000000014E-2</v>
      </c>
      <c r="J85" s="330">
        <f t="shared" si="7"/>
        <v>-8.9199191270860068E-2</v>
      </c>
      <c r="K85" s="252"/>
      <c r="L85" s="252"/>
      <c r="M85" s="253"/>
    </row>
    <row r="86" spans="1:13" s="236" customFormat="1" ht="18">
      <c r="A86" s="245" t="s">
        <v>528</v>
      </c>
      <c r="B86" s="254" t="s">
        <v>597</v>
      </c>
      <c r="C86" s="249"/>
      <c r="D86" s="249"/>
      <c r="E86" s="249"/>
      <c r="F86" s="249"/>
      <c r="G86" s="250"/>
      <c r="H86" s="250"/>
      <c r="I86" s="258"/>
      <c r="J86" s="330"/>
      <c r="K86" s="252"/>
      <c r="L86" s="252"/>
      <c r="M86" s="253"/>
    </row>
    <row r="87" spans="1:13" s="225" customFormat="1" ht="18">
      <c r="A87" s="243" t="s">
        <v>615</v>
      </c>
      <c r="B87" s="255" t="s">
        <v>552</v>
      </c>
      <c r="C87" s="249"/>
      <c r="D87" s="249">
        <v>0.51</v>
      </c>
      <c r="E87" s="249">
        <v>0.51</v>
      </c>
      <c r="F87" s="249">
        <f t="shared" si="8"/>
        <v>0.51</v>
      </c>
      <c r="G87" s="250">
        <f>E87</f>
        <v>0.51</v>
      </c>
      <c r="H87" s="250"/>
      <c r="I87" s="258"/>
      <c r="J87" s="330"/>
      <c r="K87" s="252"/>
      <c r="L87" s="252"/>
      <c r="M87" s="253"/>
    </row>
    <row r="88" spans="1:13" s="236" customFormat="1" ht="18">
      <c r="A88" s="245" t="s">
        <v>599</v>
      </c>
      <c r="B88" s="254" t="s">
        <v>482</v>
      </c>
      <c r="C88" s="249"/>
      <c r="D88" s="249"/>
      <c r="E88" s="249"/>
      <c r="F88" s="249"/>
      <c r="G88" s="250"/>
      <c r="H88" s="250"/>
      <c r="I88" s="258"/>
      <c r="J88" s="330"/>
      <c r="K88" s="252"/>
      <c r="L88" s="252"/>
      <c r="M88" s="253"/>
    </row>
    <row r="89" spans="1:13" s="225" customFormat="1" ht="18">
      <c r="A89" s="243" t="s">
        <v>616</v>
      </c>
      <c r="B89" s="255" t="s">
        <v>482</v>
      </c>
      <c r="C89" s="249"/>
      <c r="D89" s="249">
        <v>17.096109000000002</v>
      </c>
      <c r="E89" s="249">
        <v>17.096590930000001</v>
      </c>
      <c r="F89" s="249">
        <f t="shared" si="8"/>
        <v>17.096590930000001</v>
      </c>
      <c r="G89" s="249">
        <f t="shared" si="8"/>
        <v>17.096590930000001</v>
      </c>
      <c r="H89" s="250"/>
      <c r="I89" s="258"/>
      <c r="J89" s="330"/>
      <c r="K89" s="252"/>
      <c r="L89" s="252"/>
      <c r="M89" s="253"/>
    </row>
    <row r="90" spans="1:13" s="236" customFormat="1" ht="18">
      <c r="A90" s="245" t="s">
        <v>604</v>
      </c>
      <c r="B90" s="254" t="s">
        <v>2752</v>
      </c>
      <c r="C90" s="249"/>
      <c r="D90" s="249"/>
      <c r="E90" s="249"/>
      <c r="F90" s="249"/>
      <c r="G90" s="250"/>
      <c r="H90" s="250"/>
      <c r="I90" s="258"/>
      <c r="J90" s="330"/>
      <c r="K90" s="252"/>
      <c r="L90" s="252"/>
      <c r="M90" s="253"/>
    </row>
    <row r="91" spans="1:13" s="225" customFormat="1" ht="18">
      <c r="A91" s="243" t="s">
        <v>617</v>
      </c>
      <c r="B91" s="255" t="s">
        <v>556</v>
      </c>
      <c r="C91" s="249"/>
      <c r="D91" s="249">
        <v>6.7000000000000004E-2</v>
      </c>
      <c r="E91" s="249">
        <v>6.7000000000000004E-2</v>
      </c>
      <c r="F91" s="249">
        <f t="shared" si="8"/>
        <v>6.7000000000000004E-2</v>
      </c>
      <c r="G91" s="250">
        <f>E91</f>
        <v>6.7000000000000004E-2</v>
      </c>
      <c r="H91" s="250"/>
      <c r="I91" s="258"/>
      <c r="J91" s="330"/>
      <c r="K91" s="252"/>
      <c r="L91" s="252"/>
      <c r="M91" s="253"/>
    </row>
    <row r="92" spans="1:13" s="225" customFormat="1" ht="36">
      <c r="A92" s="243" t="s">
        <v>618</v>
      </c>
      <c r="B92" s="255" t="s">
        <v>557</v>
      </c>
      <c r="C92" s="249"/>
      <c r="D92" s="249">
        <v>6.8000000000000005E-2</v>
      </c>
      <c r="E92" s="249">
        <v>6.8000000000000005E-2</v>
      </c>
      <c r="F92" s="249">
        <f t="shared" si="8"/>
        <v>6.8000000000000005E-2</v>
      </c>
      <c r="G92" s="250">
        <f>E92</f>
        <v>6.8000000000000005E-2</v>
      </c>
      <c r="H92" s="250"/>
      <c r="I92" s="258"/>
      <c r="J92" s="330"/>
      <c r="K92" s="252"/>
      <c r="L92" s="252"/>
      <c r="M92" s="253"/>
    </row>
    <row r="93" spans="1:13" s="237" customFormat="1" ht="18">
      <c r="A93" s="343" t="s">
        <v>484</v>
      </c>
      <c r="B93" s="344" t="s">
        <v>561</v>
      </c>
      <c r="C93" s="249"/>
      <c r="D93" s="249">
        <v>0.78996599999999995</v>
      </c>
      <c r="E93" s="249">
        <v>0.72962603999999986</v>
      </c>
      <c r="F93" s="249">
        <f t="shared" si="8"/>
        <v>0.72962603999999986</v>
      </c>
      <c r="G93" s="249">
        <f>SUM(G94:G101)</f>
        <v>5.0046599999999997E-2</v>
      </c>
      <c r="H93" s="250"/>
      <c r="I93" s="258">
        <f t="shared" si="6"/>
        <v>-6.0339960000000081E-2</v>
      </c>
      <c r="J93" s="330">
        <f t="shared" si="7"/>
        <v>-7.6382983571444907E-2</v>
      </c>
      <c r="K93" s="252"/>
      <c r="L93" s="252"/>
      <c r="M93" s="253"/>
    </row>
    <row r="94" spans="1:13" s="236" customFormat="1" ht="18">
      <c r="A94" s="244" t="s">
        <v>519</v>
      </c>
      <c r="B94" s="254" t="s">
        <v>2750</v>
      </c>
      <c r="C94" s="249"/>
      <c r="D94" s="249"/>
      <c r="E94" s="249"/>
      <c r="F94" s="249"/>
      <c r="G94" s="250"/>
      <c r="H94" s="250"/>
      <c r="I94" s="258"/>
      <c r="J94" s="330"/>
      <c r="K94" s="252"/>
      <c r="L94" s="252"/>
      <c r="M94" s="253"/>
    </row>
    <row r="95" spans="1:13" s="225" customFormat="1" ht="36">
      <c r="A95" s="243" t="s">
        <v>3324</v>
      </c>
      <c r="B95" s="255" t="s">
        <v>562</v>
      </c>
      <c r="C95" s="249"/>
      <c r="D95" s="249">
        <v>0.39591940000000003</v>
      </c>
      <c r="E95" s="249">
        <v>0.41250045999999996</v>
      </c>
      <c r="F95" s="249">
        <f t="shared" si="8"/>
        <v>0.41250045999999996</v>
      </c>
      <c r="G95" s="314"/>
      <c r="H95" s="275"/>
      <c r="I95" s="258">
        <f t="shared" si="6"/>
        <v>1.6581059999999925E-2</v>
      </c>
      <c r="J95" s="330">
        <f t="shared" si="7"/>
        <v>4.1879887674107108E-2</v>
      </c>
      <c r="K95" s="252"/>
      <c r="L95" s="252"/>
      <c r="M95" s="253"/>
    </row>
    <row r="96" spans="1:13" s="236" customFormat="1" ht="18">
      <c r="A96" s="244" t="s">
        <v>594</v>
      </c>
      <c r="B96" s="254" t="s">
        <v>524</v>
      </c>
      <c r="C96" s="249"/>
      <c r="D96" s="249"/>
      <c r="E96" s="249"/>
      <c r="F96" s="249"/>
      <c r="G96" s="314"/>
      <c r="H96" s="275"/>
      <c r="I96" s="258"/>
      <c r="J96" s="330"/>
      <c r="K96" s="252"/>
      <c r="L96" s="252"/>
      <c r="M96" s="253"/>
    </row>
    <row r="97" spans="1:13" s="225" customFormat="1" ht="54">
      <c r="A97" s="243" t="s">
        <v>3323</v>
      </c>
      <c r="B97" s="255" t="s">
        <v>2902</v>
      </c>
      <c r="C97" s="249"/>
      <c r="D97" s="249">
        <v>9.4E-2</v>
      </c>
      <c r="E97" s="249">
        <v>8.5741559999999994E-2</v>
      </c>
      <c r="F97" s="249">
        <f t="shared" si="8"/>
        <v>8.5741559999999994E-2</v>
      </c>
      <c r="G97" s="250"/>
      <c r="H97" s="250"/>
      <c r="I97" s="258">
        <f t="shared" si="6"/>
        <v>-8.2584400000000058E-3</v>
      </c>
      <c r="J97" s="330">
        <f t="shared" si="7"/>
        <v>-8.7855744680851111E-2</v>
      </c>
      <c r="K97" s="252"/>
      <c r="L97" s="252"/>
      <c r="M97" s="253"/>
    </row>
    <row r="98" spans="1:13" s="225" customFormat="1" ht="54">
      <c r="A98" s="243" t="s">
        <v>3322</v>
      </c>
      <c r="B98" s="255" t="s">
        <v>2901</v>
      </c>
      <c r="C98" s="249"/>
      <c r="D98" s="249">
        <v>0.09</v>
      </c>
      <c r="E98" s="249">
        <v>9.4655230000000007E-2</v>
      </c>
      <c r="F98" s="249">
        <f t="shared" si="8"/>
        <v>9.4655230000000007E-2</v>
      </c>
      <c r="G98" s="250"/>
      <c r="H98" s="250"/>
      <c r="I98" s="258">
        <f t="shared" si="6"/>
        <v>4.6552300000000102E-3</v>
      </c>
      <c r="J98" s="330">
        <f t="shared" si="7"/>
        <v>5.1724777777777842E-2</v>
      </c>
      <c r="K98" s="252"/>
      <c r="L98" s="252"/>
      <c r="M98" s="253"/>
    </row>
    <row r="99" spans="1:13" s="225" customFormat="1" ht="54">
      <c r="A99" s="243" t="s">
        <v>3321</v>
      </c>
      <c r="B99" s="255" t="s">
        <v>2900</v>
      </c>
      <c r="C99" s="249"/>
      <c r="D99" s="249">
        <v>0.16</v>
      </c>
      <c r="E99" s="249">
        <v>8.6682190000000006E-2</v>
      </c>
      <c r="F99" s="249">
        <f t="shared" si="8"/>
        <v>8.6682190000000006E-2</v>
      </c>
      <c r="G99" s="250"/>
      <c r="H99" s="250"/>
      <c r="I99" s="258">
        <f t="shared" si="6"/>
        <v>-7.3317809999999997E-2</v>
      </c>
      <c r="J99" s="330">
        <f t="shared" si="7"/>
        <v>-0.45823631249999996</v>
      </c>
      <c r="K99" s="252"/>
      <c r="L99" s="252"/>
      <c r="M99" s="272"/>
    </row>
    <row r="100" spans="1:13" s="236" customFormat="1" ht="18">
      <c r="A100" s="245" t="s">
        <v>529</v>
      </c>
      <c r="B100" s="254" t="s">
        <v>522</v>
      </c>
      <c r="C100" s="249"/>
      <c r="D100" s="249"/>
      <c r="E100" s="249"/>
      <c r="F100" s="249"/>
      <c r="G100" s="250"/>
      <c r="H100" s="250"/>
      <c r="I100" s="258"/>
      <c r="J100" s="330"/>
      <c r="K100" s="252"/>
      <c r="L100" s="252"/>
      <c r="M100" s="253"/>
    </row>
    <row r="101" spans="1:13" s="225" customFormat="1" ht="36">
      <c r="A101" s="243" t="s">
        <v>619</v>
      </c>
      <c r="B101" s="260" t="s">
        <v>548</v>
      </c>
      <c r="C101" s="249"/>
      <c r="D101" s="249">
        <v>5.0046599999999997E-2</v>
      </c>
      <c r="E101" s="249">
        <v>5.0046599999999997E-2</v>
      </c>
      <c r="F101" s="249">
        <f t="shared" si="8"/>
        <v>5.0046599999999997E-2</v>
      </c>
      <c r="G101" s="250">
        <f>E101</f>
        <v>5.0046599999999997E-2</v>
      </c>
      <c r="H101" s="250"/>
      <c r="I101" s="258"/>
      <c r="J101" s="330"/>
      <c r="K101" s="252"/>
      <c r="L101" s="252"/>
      <c r="M101" s="253"/>
    </row>
    <row r="102" spans="1:13" s="237" customFormat="1" ht="18">
      <c r="A102" s="343" t="s">
        <v>485</v>
      </c>
      <c r="B102" s="344" t="s">
        <v>563</v>
      </c>
      <c r="C102" s="249"/>
      <c r="D102" s="249">
        <v>6.3448729200000002</v>
      </c>
      <c r="E102" s="249">
        <v>6.4677368899999994</v>
      </c>
      <c r="F102" s="249">
        <f t="shared" si="8"/>
        <v>6.4677368899999994</v>
      </c>
      <c r="G102" s="249">
        <f>SUM(G104:G124)</f>
        <v>3.1370891599999999</v>
      </c>
      <c r="H102" s="258"/>
      <c r="I102" s="258">
        <f t="shared" si="6"/>
        <v>0.12286396999999916</v>
      </c>
      <c r="J102" s="330">
        <f t="shared" si="7"/>
        <v>1.9364291696483571E-2</v>
      </c>
      <c r="K102" s="252"/>
      <c r="L102" s="252"/>
      <c r="M102" s="253"/>
    </row>
    <row r="103" spans="1:13" s="236" customFormat="1" ht="18">
      <c r="A103" s="244" t="s">
        <v>519</v>
      </c>
      <c r="B103" s="254" t="s">
        <v>2750</v>
      </c>
      <c r="C103" s="249"/>
      <c r="D103" s="249"/>
      <c r="E103" s="249"/>
      <c r="F103" s="249"/>
      <c r="G103" s="250"/>
      <c r="H103" s="250"/>
      <c r="I103" s="258"/>
      <c r="J103" s="330"/>
      <c r="K103" s="252"/>
      <c r="L103" s="252"/>
      <c r="M103" s="253"/>
    </row>
    <row r="104" spans="1:13" s="225" customFormat="1" ht="36">
      <c r="A104" s="243" t="s">
        <v>3320</v>
      </c>
      <c r="B104" s="255" t="s">
        <v>3319</v>
      </c>
      <c r="C104" s="249"/>
      <c r="D104" s="249">
        <v>0.97899999999999998</v>
      </c>
      <c r="E104" s="249">
        <v>1.0345800000000001</v>
      </c>
      <c r="F104" s="249">
        <f t="shared" si="8"/>
        <v>1.0345800000000001</v>
      </c>
      <c r="G104" s="250"/>
      <c r="H104" s="329"/>
      <c r="I104" s="258">
        <f t="shared" si="6"/>
        <v>5.5580000000000074E-2</v>
      </c>
      <c r="J104" s="330">
        <f t="shared" si="7"/>
        <v>5.6772216547497534E-2</v>
      </c>
      <c r="K104" s="252"/>
      <c r="L104" s="252"/>
      <c r="M104" s="253"/>
    </row>
    <row r="105" spans="1:13" s="225" customFormat="1" ht="54">
      <c r="A105" s="243" t="s">
        <v>3318</v>
      </c>
      <c r="B105" s="255" t="s">
        <v>3317</v>
      </c>
      <c r="C105" s="249"/>
      <c r="D105" s="249">
        <v>0.51423399999999997</v>
      </c>
      <c r="E105" s="249">
        <v>0.47100799999999998</v>
      </c>
      <c r="F105" s="249">
        <f t="shared" si="8"/>
        <v>0.47100799999999998</v>
      </c>
      <c r="G105" s="250"/>
      <c r="H105" s="315"/>
      <c r="I105" s="258">
        <f t="shared" si="6"/>
        <v>-4.3225999999999987E-2</v>
      </c>
      <c r="J105" s="330">
        <f t="shared" si="7"/>
        <v>-8.4059008155820125E-2</v>
      </c>
      <c r="K105" s="252"/>
      <c r="L105" s="252"/>
      <c r="M105" s="253"/>
    </row>
    <row r="106" spans="1:13" s="225" customFormat="1" ht="54">
      <c r="A106" s="243" t="s">
        <v>3316</v>
      </c>
      <c r="B106" s="255" t="s">
        <v>569</v>
      </c>
      <c r="C106" s="249"/>
      <c r="D106" s="249">
        <v>0.69642489000000007</v>
      </c>
      <c r="E106" s="249">
        <v>0.6964299599999999</v>
      </c>
      <c r="F106" s="249">
        <f t="shared" si="8"/>
        <v>0.6964299599999999</v>
      </c>
      <c r="G106" s="249">
        <v>0.6964299599999999</v>
      </c>
      <c r="H106" s="315"/>
      <c r="I106" s="258"/>
      <c r="J106" s="330"/>
      <c r="K106" s="252"/>
      <c r="L106" s="252"/>
      <c r="M106" s="253"/>
    </row>
    <row r="107" spans="1:13" s="225" customFormat="1" ht="36">
      <c r="A107" s="243" t="s">
        <v>3315</v>
      </c>
      <c r="B107" s="255" t="s">
        <v>3314</v>
      </c>
      <c r="C107" s="249"/>
      <c r="D107" s="249">
        <v>0.408582</v>
      </c>
      <c r="E107" s="249">
        <v>0.408582</v>
      </c>
      <c r="F107" s="249">
        <f t="shared" si="8"/>
        <v>0.408582</v>
      </c>
      <c r="G107" s="249">
        <v>0.408582</v>
      </c>
      <c r="H107" s="315"/>
      <c r="I107" s="258"/>
      <c r="J107" s="330"/>
      <c r="K107" s="252"/>
      <c r="L107" s="252"/>
      <c r="M107" s="253"/>
    </row>
    <row r="108" spans="1:13" s="225" customFormat="1" ht="54">
      <c r="A108" s="243" t="s">
        <v>3313</v>
      </c>
      <c r="B108" s="255" t="s">
        <v>570</v>
      </c>
      <c r="C108" s="249"/>
      <c r="D108" s="249">
        <v>0.45274107000000002</v>
      </c>
      <c r="E108" s="249">
        <v>0.52067443999999996</v>
      </c>
      <c r="F108" s="249">
        <f t="shared" si="8"/>
        <v>0.52067443999999996</v>
      </c>
      <c r="G108" s="249">
        <v>0.52067443999999996</v>
      </c>
      <c r="H108" s="329"/>
      <c r="I108" s="258">
        <f t="shared" si="6"/>
        <v>6.7933369999999937E-2</v>
      </c>
      <c r="J108" s="330">
        <f t="shared" si="7"/>
        <v>0.15004905563349924</v>
      </c>
      <c r="K108" s="252"/>
      <c r="L108" s="252"/>
      <c r="M108" s="253"/>
    </row>
    <row r="109" spans="1:13" s="225" customFormat="1" ht="18">
      <c r="A109" s="243" t="s">
        <v>3312</v>
      </c>
      <c r="B109" s="255" t="s">
        <v>571</v>
      </c>
      <c r="C109" s="249"/>
      <c r="D109" s="249">
        <v>0.6879324</v>
      </c>
      <c r="E109" s="249">
        <v>0.70483239999999991</v>
      </c>
      <c r="F109" s="249">
        <f t="shared" si="8"/>
        <v>0.70483239999999991</v>
      </c>
      <c r="G109" s="249">
        <v>0.70483239999999991</v>
      </c>
      <c r="H109" s="315"/>
      <c r="I109" s="258">
        <f t="shared" si="6"/>
        <v>1.6899999999999915E-2</v>
      </c>
      <c r="J109" s="330">
        <f t="shared" si="7"/>
        <v>2.4566367276784629E-2</v>
      </c>
      <c r="K109" s="252"/>
      <c r="L109" s="252"/>
      <c r="M109" s="253"/>
    </row>
    <row r="110" spans="1:13" s="236" customFormat="1" ht="18">
      <c r="A110" s="244" t="s">
        <v>594</v>
      </c>
      <c r="B110" s="254" t="s">
        <v>524</v>
      </c>
      <c r="C110" s="249"/>
      <c r="D110" s="249"/>
      <c r="E110" s="249"/>
      <c r="F110" s="249"/>
      <c r="G110" s="250"/>
      <c r="H110" s="315"/>
      <c r="I110" s="258"/>
      <c r="J110" s="330"/>
      <c r="K110" s="252"/>
      <c r="L110" s="252"/>
      <c r="M110" s="253"/>
    </row>
    <row r="111" spans="1:13" s="225" customFormat="1" ht="36">
      <c r="A111" s="243" t="s">
        <v>3311</v>
      </c>
      <c r="B111" s="255" t="s">
        <v>3310</v>
      </c>
      <c r="C111" s="249"/>
      <c r="D111" s="249">
        <v>0.51613355999999999</v>
      </c>
      <c r="E111" s="249">
        <v>0.50213355999999998</v>
      </c>
      <c r="F111" s="249">
        <f t="shared" si="8"/>
        <v>0.50213355999999998</v>
      </c>
      <c r="G111" s="250"/>
      <c r="H111" s="329"/>
      <c r="I111" s="258">
        <f t="shared" si="6"/>
        <v>-1.4000000000000012E-2</v>
      </c>
      <c r="J111" s="330">
        <f t="shared" si="7"/>
        <v>-2.7124762048024942E-2</v>
      </c>
      <c r="K111" s="252"/>
      <c r="L111" s="252"/>
      <c r="M111" s="253"/>
    </row>
    <row r="112" spans="1:13" s="225" customFormat="1" ht="36">
      <c r="A112" s="243" t="s">
        <v>3309</v>
      </c>
      <c r="B112" s="255" t="s">
        <v>3428</v>
      </c>
      <c r="C112" s="249"/>
      <c r="D112" s="249">
        <v>0.10100000000000001</v>
      </c>
      <c r="E112" s="249">
        <v>9.5879580000000006E-2</v>
      </c>
      <c r="F112" s="249">
        <f t="shared" si="8"/>
        <v>9.5879580000000006E-2</v>
      </c>
      <c r="G112" s="250"/>
      <c r="H112" s="250"/>
      <c r="I112" s="258">
        <f t="shared" si="6"/>
        <v>-5.1204200000000005E-3</v>
      </c>
      <c r="J112" s="330">
        <f t="shared" si="7"/>
        <v>-5.0697227722772298E-2</v>
      </c>
      <c r="K112" s="252"/>
      <c r="L112" s="252"/>
      <c r="M112" s="253"/>
    </row>
    <row r="113" spans="1:13" s="236" customFormat="1" ht="18">
      <c r="A113" s="244" t="s">
        <v>595</v>
      </c>
      <c r="B113" s="254" t="s">
        <v>525</v>
      </c>
      <c r="C113" s="249"/>
      <c r="D113" s="249"/>
      <c r="E113" s="249"/>
      <c r="F113" s="249"/>
      <c r="G113" s="250"/>
      <c r="H113" s="250"/>
      <c r="I113" s="258"/>
      <c r="J113" s="330"/>
      <c r="K113" s="252"/>
      <c r="L113" s="252"/>
      <c r="M113" s="253"/>
    </row>
    <row r="114" spans="1:13" s="225" customFormat="1" ht="18">
      <c r="A114" s="243" t="s">
        <v>568</v>
      </c>
      <c r="B114" s="255" t="s">
        <v>3308</v>
      </c>
      <c r="C114" s="249"/>
      <c r="D114" s="249">
        <v>0.36</v>
      </c>
      <c r="E114" s="249">
        <v>0.29622968000000005</v>
      </c>
      <c r="F114" s="249">
        <f t="shared" si="8"/>
        <v>0.29622968000000005</v>
      </c>
      <c r="G114" s="250"/>
      <c r="H114" s="250"/>
      <c r="I114" s="258">
        <f t="shared" si="6"/>
        <v>-6.3770319999999936E-2</v>
      </c>
      <c r="J114" s="330">
        <f t="shared" si="7"/>
        <v>-0.17713977777777756</v>
      </c>
      <c r="K114" s="258">
        <v>-6.3770319999999936E-2</v>
      </c>
      <c r="L114" s="252"/>
      <c r="M114" s="256"/>
    </row>
    <row r="115" spans="1:13" s="236" customFormat="1" ht="18">
      <c r="A115" s="245" t="s">
        <v>528</v>
      </c>
      <c r="B115" s="254" t="s">
        <v>597</v>
      </c>
      <c r="C115" s="249"/>
      <c r="D115" s="249"/>
      <c r="E115" s="249"/>
      <c r="F115" s="249"/>
      <c r="G115" s="250"/>
      <c r="H115" s="250"/>
      <c r="I115" s="258"/>
      <c r="J115" s="330"/>
      <c r="K115" s="252"/>
      <c r="L115" s="252"/>
      <c r="M115" s="253"/>
    </row>
    <row r="116" spans="1:13" s="225" customFormat="1" ht="36">
      <c r="A116" s="245" t="s">
        <v>3307</v>
      </c>
      <c r="B116" s="264" t="s">
        <v>79</v>
      </c>
      <c r="C116" s="249"/>
      <c r="D116" s="249">
        <v>0.502</v>
      </c>
      <c r="E116" s="249">
        <v>0.502</v>
      </c>
      <c r="F116" s="249">
        <f t="shared" si="8"/>
        <v>0.502</v>
      </c>
      <c r="G116" s="250">
        <f>E116</f>
        <v>0.502</v>
      </c>
      <c r="H116" s="250"/>
      <c r="I116" s="258"/>
      <c r="J116" s="330"/>
      <c r="K116" s="252"/>
      <c r="L116" s="252"/>
      <c r="M116" s="253"/>
    </row>
    <row r="117" spans="1:13" s="236" customFormat="1" ht="18">
      <c r="A117" s="245" t="s">
        <v>529</v>
      </c>
      <c r="B117" s="254" t="s">
        <v>522</v>
      </c>
      <c r="C117" s="249"/>
      <c r="D117" s="249"/>
      <c r="E117" s="249"/>
      <c r="F117" s="249"/>
      <c r="G117" s="250"/>
      <c r="H117" s="250"/>
      <c r="I117" s="258"/>
      <c r="J117" s="330"/>
      <c r="K117" s="252"/>
      <c r="L117" s="252"/>
      <c r="M117" s="253"/>
    </row>
    <row r="118" spans="1:13" s="225" customFormat="1" ht="36">
      <c r="A118" s="243" t="s">
        <v>620</v>
      </c>
      <c r="B118" s="255" t="s">
        <v>548</v>
      </c>
      <c r="C118" s="249"/>
      <c r="D118" s="249">
        <v>5.5E-2</v>
      </c>
      <c r="E118" s="249">
        <v>5.4446359999999999E-2</v>
      </c>
      <c r="F118" s="249">
        <f>E118</f>
        <v>5.4446359999999999E-2</v>
      </c>
      <c r="G118" s="249">
        <f>F118</f>
        <v>5.4446359999999999E-2</v>
      </c>
      <c r="H118" s="250"/>
      <c r="I118" s="258">
        <f t="shared" ref="I118:I162" si="9">E118-D118</f>
        <v>-5.5364000000000108E-4</v>
      </c>
      <c r="J118" s="330">
        <f t="shared" ref="J118:J162" si="10">E118/D118-100%</f>
        <v>-1.0066181818181863E-2</v>
      </c>
      <c r="K118" s="252"/>
      <c r="L118" s="252"/>
      <c r="M118" s="253"/>
    </row>
    <row r="119" spans="1:13" s="236" customFormat="1" ht="18">
      <c r="A119" s="245" t="s">
        <v>599</v>
      </c>
      <c r="B119" s="254" t="s">
        <v>482</v>
      </c>
      <c r="C119" s="249"/>
      <c r="D119" s="249"/>
      <c r="E119" s="249"/>
      <c r="F119" s="249"/>
      <c r="G119" s="250"/>
      <c r="H119" s="250"/>
      <c r="I119" s="258"/>
      <c r="J119" s="330"/>
      <c r="K119" s="252"/>
      <c r="L119" s="252"/>
      <c r="M119" s="253"/>
    </row>
    <row r="120" spans="1:13" s="225" customFormat="1" ht="18">
      <c r="A120" s="243" t="s">
        <v>621</v>
      </c>
      <c r="B120" s="255" t="s">
        <v>482</v>
      </c>
      <c r="C120" s="249"/>
      <c r="D120" s="249">
        <v>0.82200000000000006</v>
      </c>
      <c r="E120" s="249">
        <v>0.93081691</v>
      </c>
      <c r="F120" s="249">
        <f>E120</f>
        <v>0.93081691</v>
      </c>
      <c r="G120" s="250"/>
      <c r="H120" s="250"/>
      <c r="I120" s="258">
        <f t="shared" si="9"/>
        <v>0.10881690999999993</v>
      </c>
      <c r="J120" s="330">
        <f t="shared" si="10"/>
        <v>0.13238066909975665</v>
      </c>
      <c r="K120" s="252"/>
      <c r="L120" s="252"/>
      <c r="M120" s="253"/>
    </row>
    <row r="121" spans="1:13" s="236" customFormat="1" ht="18">
      <c r="A121" s="245" t="s">
        <v>603</v>
      </c>
      <c r="B121" s="254" t="s">
        <v>521</v>
      </c>
      <c r="C121" s="249"/>
      <c r="D121" s="249"/>
      <c r="E121" s="249"/>
      <c r="F121" s="249"/>
      <c r="G121" s="250"/>
      <c r="H121" s="250"/>
      <c r="I121" s="258"/>
      <c r="J121" s="330"/>
      <c r="K121" s="252"/>
      <c r="L121" s="252"/>
      <c r="M121" s="253"/>
    </row>
    <row r="122" spans="1:13" s="225" customFormat="1" ht="18">
      <c r="A122" s="243" t="s">
        <v>622</v>
      </c>
      <c r="B122" s="255" t="s">
        <v>566</v>
      </c>
      <c r="C122" s="249"/>
      <c r="D122" s="249">
        <v>8.1000000000000003E-2</v>
      </c>
      <c r="E122" s="249">
        <v>8.1298999999999996E-2</v>
      </c>
      <c r="F122" s="249">
        <f>E122</f>
        <v>8.1298999999999996E-2</v>
      </c>
      <c r="G122" s="250">
        <f>E122</f>
        <v>8.1298999999999996E-2</v>
      </c>
      <c r="H122" s="250"/>
      <c r="I122" s="258"/>
      <c r="J122" s="330">
        <f t="shared" si="10"/>
        <v>3.691358024691338E-3</v>
      </c>
      <c r="K122" s="252"/>
      <c r="L122" s="252"/>
      <c r="M122" s="253"/>
    </row>
    <row r="123" spans="1:13" s="225" customFormat="1" ht="29.25" customHeight="1">
      <c r="A123" s="243" t="s">
        <v>623</v>
      </c>
      <c r="B123" s="255" t="s">
        <v>3306</v>
      </c>
      <c r="C123" s="249"/>
      <c r="D123" s="249">
        <v>0.121507</v>
      </c>
      <c r="E123" s="249">
        <v>0.121507</v>
      </c>
      <c r="F123" s="249">
        <f>E123</f>
        <v>0.121507</v>
      </c>
      <c r="G123" s="250">
        <f t="shared" ref="G123:G124" si="11">E123</f>
        <v>0.121507</v>
      </c>
      <c r="H123" s="250"/>
      <c r="I123" s="258"/>
      <c r="J123" s="330"/>
      <c r="K123" s="252"/>
      <c r="L123" s="316"/>
      <c r="M123" s="253"/>
    </row>
    <row r="124" spans="1:13" s="225" customFormat="1" ht="18">
      <c r="A124" s="243" t="s">
        <v>624</v>
      </c>
      <c r="B124" s="255" t="s">
        <v>3305</v>
      </c>
      <c r="C124" s="249"/>
      <c r="D124" s="249">
        <v>4.7317999999999999E-2</v>
      </c>
      <c r="E124" s="249">
        <v>4.7317999999999999E-2</v>
      </c>
      <c r="F124" s="249">
        <f>E124</f>
        <v>4.7317999999999999E-2</v>
      </c>
      <c r="G124" s="250">
        <f t="shared" si="11"/>
        <v>4.7317999999999999E-2</v>
      </c>
      <c r="H124" s="250"/>
      <c r="I124" s="258"/>
      <c r="J124" s="330"/>
      <c r="K124" s="252"/>
      <c r="L124" s="252"/>
      <c r="M124" s="253"/>
    </row>
    <row r="125" spans="1:13" s="237" customFormat="1" ht="24.75" customHeight="1">
      <c r="A125" s="343" t="s">
        <v>486</v>
      </c>
      <c r="B125" s="344" t="s">
        <v>572</v>
      </c>
      <c r="C125" s="249"/>
      <c r="D125" s="249">
        <v>1.3175000000000001</v>
      </c>
      <c r="E125" s="249">
        <v>1.2579288099999995</v>
      </c>
      <c r="F125" s="249">
        <f t="shared" ref="F125:F145" si="12">E125</f>
        <v>1.2579288099999995</v>
      </c>
      <c r="G125" s="249">
        <f>SUM(G126:G136)</f>
        <v>1.1008245299999999</v>
      </c>
      <c r="H125" s="250"/>
      <c r="I125" s="258">
        <f t="shared" si="9"/>
        <v>-5.9571190000000662E-2</v>
      </c>
      <c r="J125" s="330">
        <f t="shared" si="10"/>
        <v>-4.5215324478178887E-2</v>
      </c>
      <c r="K125" s="252"/>
      <c r="L125" s="252"/>
      <c r="M125" s="253"/>
    </row>
    <row r="126" spans="1:13" s="236" customFormat="1" ht="18">
      <c r="A126" s="244" t="s">
        <v>594</v>
      </c>
      <c r="B126" s="254" t="s">
        <v>524</v>
      </c>
      <c r="C126" s="249"/>
      <c r="D126" s="249"/>
      <c r="E126" s="249"/>
      <c r="F126" s="249"/>
      <c r="G126" s="250"/>
      <c r="H126" s="250"/>
      <c r="I126" s="258"/>
      <c r="J126" s="330"/>
      <c r="K126" s="252"/>
      <c r="L126" s="252"/>
      <c r="M126" s="253"/>
    </row>
    <row r="127" spans="1:13" s="225" customFormat="1" ht="36">
      <c r="A127" s="243" t="s">
        <v>3304</v>
      </c>
      <c r="B127" s="255" t="s">
        <v>574</v>
      </c>
      <c r="C127" s="249"/>
      <c r="D127" s="249">
        <v>0.96899999999999997</v>
      </c>
      <c r="E127" s="249">
        <v>0.95311561</v>
      </c>
      <c r="F127" s="249">
        <f t="shared" si="12"/>
        <v>0.95311561</v>
      </c>
      <c r="G127" s="250">
        <f>E127</f>
        <v>0.95311561</v>
      </c>
      <c r="H127" s="329"/>
      <c r="I127" s="258">
        <f t="shared" si="9"/>
        <v>-1.588438999999997E-2</v>
      </c>
      <c r="J127" s="330">
        <f t="shared" si="10"/>
        <v>-1.6392559339525214E-2</v>
      </c>
      <c r="K127" s="252"/>
      <c r="L127" s="252"/>
      <c r="M127" s="253"/>
    </row>
    <row r="128" spans="1:13" s="225" customFormat="1" ht="36">
      <c r="A128" s="243" t="s">
        <v>3303</v>
      </c>
      <c r="B128" s="255" t="s">
        <v>576</v>
      </c>
      <c r="C128" s="249"/>
      <c r="D128" s="249">
        <v>0.14599999999999999</v>
      </c>
      <c r="E128" s="249">
        <v>0.14770891999999999</v>
      </c>
      <c r="F128" s="249">
        <f t="shared" si="12"/>
        <v>0.14770891999999999</v>
      </c>
      <c r="G128" s="250">
        <f>E128</f>
        <v>0.14770891999999999</v>
      </c>
      <c r="H128" s="329"/>
      <c r="I128" s="258">
        <f t="shared" si="9"/>
        <v>1.7089200000000027E-3</v>
      </c>
      <c r="J128" s="330">
        <f t="shared" si="10"/>
        <v>1.170493150684937E-2</v>
      </c>
      <c r="K128" s="252"/>
      <c r="L128" s="252"/>
      <c r="M128" s="253"/>
    </row>
    <row r="129" spans="1:13" s="225" customFormat="1" ht="72">
      <c r="A129" s="243" t="s">
        <v>3417</v>
      </c>
      <c r="B129" s="255" t="s">
        <v>3429</v>
      </c>
      <c r="C129" s="249"/>
      <c r="D129" s="249">
        <v>0</v>
      </c>
      <c r="E129" s="249">
        <v>3.2705709999999999E-2</v>
      </c>
      <c r="F129" s="249">
        <f t="shared" si="12"/>
        <v>3.2705709999999999E-2</v>
      </c>
      <c r="G129" s="250"/>
      <c r="H129" s="329"/>
      <c r="I129" s="258">
        <f t="shared" si="9"/>
        <v>3.2705709999999999E-2</v>
      </c>
      <c r="J129" s="330"/>
      <c r="K129" s="252"/>
      <c r="L129" s="252"/>
      <c r="M129" s="253"/>
    </row>
    <row r="130" spans="1:13" s="236" customFormat="1" ht="18">
      <c r="A130" s="244" t="s">
        <v>595</v>
      </c>
      <c r="B130" s="254" t="s">
        <v>525</v>
      </c>
      <c r="C130" s="294"/>
      <c r="D130" s="249"/>
      <c r="E130" s="249"/>
      <c r="F130" s="249"/>
      <c r="G130" s="250"/>
      <c r="H130" s="250"/>
      <c r="I130" s="258"/>
      <c r="J130" s="330"/>
      <c r="K130" s="252"/>
      <c r="L130" s="252"/>
      <c r="M130" s="253"/>
    </row>
    <row r="131" spans="1:13" s="225" customFormat="1" ht="54">
      <c r="A131" s="245" t="s">
        <v>3302</v>
      </c>
      <c r="B131" s="271" t="s">
        <v>3301</v>
      </c>
      <c r="C131" s="249"/>
      <c r="D131" s="249">
        <v>0.04</v>
      </c>
      <c r="E131" s="249">
        <v>2.5694499999999999E-2</v>
      </c>
      <c r="F131" s="249">
        <f t="shared" si="12"/>
        <v>2.5694499999999999E-2</v>
      </c>
      <c r="G131" s="250"/>
      <c r="H131" s="250"/>
      <c r="I131" s="258">
        <f t="shared" si="9"/>
        <v>-1.4305500000000002E-2</v>
      </c>
      <c r="J131" s="330">
        <f t="shared" si="10"/>
        <v>-0.35763750000000005</v>
      </c>
      <c r="K131" s="258">
        <v>-1.4305500000000002E-2</v>
      </c>
      <c r="L131" s="252"/>
      <c r="M131" s="256"/>
    </row>
    <row r="132" spans="1:13" s="225" customFormat="1" ht="54">
      <c r="A132" s="245" t="s">
        <v>3300</v>
      </c>
      <c r="B132" s="271" t="s">
        <v>3299</v>
      </c>
      <c r="C132" s="249"/>
      <c r="D132" s="249">
        <v>0.04</v>
      </c>
      <c r="E132" s="249">
        <v>2.6583040000000002E-2</v>
      </c>
      <c r="F132" s="249">
        <f t="shared" si="12"/>
        <v>2.6583040000000002E-2</v>
      </c>
      <c r="G132" s="250"/>
      <c r="H132" s="250"/>
      <c r="I132" s="258">
        <f t="shared" si="9"/>
        <v>-1.3416959999999999E-2</v>
      </c>
      <c r="J132" s="330">
        <f t="shared" si="10"/>
        <v>-0.33542399999999994</v>
      </c>
      <c r="K132" s="258">
        <v>-1.3416959999999999E-2</v>
      </c>
      <c r="L132" s="252"/>
      <c r="M132" s="256"/>
    </row>
    <row r="133" spans="1:13" s="225" customFormat="1" ht="54">
      <c r="A133" s="245" t="s">
        <v>3298</v>
      </c>
      <c r="B133" s="271" t="s">
        <v>3297</v>
      </c>
      <c r="C133" s="249"/>
      <c r="D133" s="249">
        <v>0.04</v>
      </c>
      <c r="E133" s="249">
        <v>2.6584220000000002E-2</v>
      </c>
      <c r="F133" s="249">
        <f t="shared" si="12"/>
        <v>2.6584220000000002E-2</v>
      </c>
      <c r="G133" s="250"/>
      <c r="H133" s="250"/>
      <c r="I133" s="258">
        <f t="shared" si="9"/>
        <v>-1.3415779999999999E-2</v>
      </c>
      <c r="J133" s="330">
        <f t="shared" si="10"/>
        <v>-0.33539449999999993</v>
      </c>
      <c r="K133" s="258">
        <v>-1.3415779999999999E-2</v>
      </c>
      <c r="L133" s="252"/>
      <c r="M133" s="256"/>
    </row>
    <row r="134" spans="1:13" s="225" customFormat="1" ht="54">
      <c r="A134" s="245" t="s">
        <v>3296</v>
      </c>
      <c r="B134" s="271" t="s">
        <v>3295</v>
      </c>
      <c r="C134" s="249"/>
      <c r="D134" s="249">
        <v>0.04</v>
      </c>
      <c r="E134" s="249">
        <v>2.3630680000000001E-2</v>
      </c>
      <c r="F134" s="249">
        <f t="shared" si="12"/>
        <v>2.3630680000000001E-2</v>
      </c>
      <c r="G134" s="250"/>
      <c r="H134" s="250"/>
      <c r="I134" s="258">
        <f t="shared" si="9"/>
        <v>-1.636932E-2</v>
      </c>
      <c r="J134" s="330">
        <f t="shared" si="10"/>
        <v>-0.40923299999999996</v>
      </c>
      <c r="K134" s="258">
        <v>-1.636932E-2</v>
      </c>
      <c r="L134" s="252"/>
      <c r="M134" s="256"/>
    </row>
    <row r="135" spans="1:13" s="225" customFormat="1" ht="54">
      <c r="A135" s="245" t="s">
        <v>3294</v>
      </c>
      <c r="B135" s="271" t="s">
        <v>3293</v>
      </c>
      <c r="C135" s="249"/>
      <c r="D135" s="249">
        <v>0.04</v>
      </c>
      <c r="E135" s="249">
        <v>1.860742E-2</v>
      </c>
      <c r="F135" s="249">
        <f t="shared" si="12"/>
        <v>1.860742E-2</v>
      </c>
      <c r="G135" s="250"/>
      <c r="H135" s="250"/>
      <c r="I135" s="258">
        <f t="shared" si="9"/>
        <v>-2.1392580000000001E-2</v>
      </c>
      <c r="J135" s="330">
        <f t="shared" si="10"/>
        <v>-0.53481449999999997</v>
      </c>
      <c r="K135" s="258">
        <v>-2.1392580000000001E-2</v>
      </c>
      <c r="L135" s="252"/>
      <c r="M135" s="256"/>
    </row>
    <row r="136" spans="1:13" s="225" customFormat="1" ht="72">
      <c r="A136" s="245" t="s">
        <v>3292</v>
      </c>
      <c r="B136" s="271" t="s">
        <v>3291</v>
      </c>
      <c r="C136" s="249"/>
      <c r="D136" s="249">
        <v>2.5000000000000001E-3</v>
      </c>
      <c r="E136" s="249">
        <v>3.2987099999999998E-3</v>
      </c>
      <c r="F136" s="249">
        <f t="shared" si="12"/>
        <v>3.2987099999999998E-3</v>
      </c>
      <c r="G136" s="250"/>
      <c r="H136" s="250"/>
      <c r="I136" s="258">
        <f t="shared" si="9"/>
        <v>7.9870999999999978E-4</v>
      </c>
      <c r="J136" s="330">
        <f t="shared" si="10"/>
        <v>0.31948399999999988</v>
      </c>
      <c r="K136" s="258">
        <v>7.9870999999999978E-4</v>
      </c>
      <c r="L136" s="252"/>
      <c r="M136" s="256"/>
    </row>
    <row r="137" spans="1:13" s="237" customFormat="1" ht="18">
      <c r="A137" s="343" t="s">
        <v>487</v>
      </c>
      <c r="B137" s="344" t="s">
        <v>577</v>
      </c>
      <c r="C137" s="249"/>
      <c r="D137" s="249">
        <v>29.953491945378641</v>
      </c>
      <c r="E137" s="249">
        <v>28.583717559999997</v>
      </c>
      <c r="F137" s="249">
        <f t="shared" si="12"/>
        <v>28.583717559999997</v>
      </c>
      <c r="G137" s="249">
        <f t="shared" ref="G137" si="13">SUM(G138:G168)</f>
        <v>0.20254931000000001</v>
      </c>
      <c r="H137" s="258"/>
      <c r="I137" s="258">
        <f t="shared" si="9"/>
        <v>-1.3697743853786442</v>
      </c>
      <c r="J137" s="330">
        <f t="shared" si="10"/>
        <v>-4.5730040019256513E-2</v>
      </c>
      <c r="K137" s="252"/>
      <c r="L137" s="252"/>
      <c r="M137" s="253"/>
    </row>
    <row r="138" spans="1:13" s="236" customFormat="1" ht="18">
      <c r="A138" s="244" t="s">
        <v>519</v>
      </c>
      <c r="B138" s="254" t="s">
        <v>2750</v>
      </c>
      <c r="C138" s="249"/>
      <c r="D138" s="249"/>
      <c r="E138" s="249"/>
      <c r="F138" s="249"/>
      <c r="G138" s="250"/>
      <c r="H138" s="250"/>
      <c r="I138" s="258"/>
      <c r="J138" s="330"/>
      <c r="K138" s="252"/>
      <c r="L138" s="252"/>
      <c r="M138" s="253"/>
    </row>
    <row r="139" spans="1:13" s="225" customFormat="1" ht="54">
      <c r="A139" s="243" t="s">
        <v>3290</v>
      </c>
      <c r="B139" s="255" t="s">
        <v>586</v>
      </c>
      <c r="C139" s="249"/>
      <c r="D139" s="249">
        <v>0.74449999999999994</v>
      </c>
      <c r="E139" s="249">
        <v>0.74271325999999993</v>
      </c>
      <c r="F139" s="249">
        <f t="shared" si="12"/>
        <v>0.74271325999999993</v>
      </c>
      <c r="G139" s="250"/>
      <c r="H139" s="329"/>
      <c r="I139" s="258">
        <f t="shared" si="9"/>
        <v>-1.7867400000000089E-3</v>
      </c>
      <c r="J139" s="330">
        <f t="shared" si="10"/>
        <v>-2.399919408999307E-3</v>
      </c>
      <c r="K139" s="252"/>
      <c r="L139" s="252"/>
      <c r="M139" s="253"/>
    </row>
    <row r="140" spans="1:13" s="225" customFormat="1" ht="54">
      <c r="A140" s="243" t="s">
        <v>3289</v>
      </c>
      <c r="B140" s="255" t="s">
        <v>587</v>
      </c>
      <c r="C140" s="249"/>
      <c r="D140" s="249">
        <v>0.20201720000000001</v>
      </c>
      <c r="E140" s="249">
        <v>0.22239734</v>
      </c>
      <c r="F140" s="249">
        <f t="shared" si="12"/>
        <v>0.22239734</v>
      </c>
      <c r="G140" s="250"/>
      <c r="H140" s="329"/>
      <c r="I140" s="258">
        <f t="shared" si="9"/>
        <v>2.0380139999999991E-2</v>
      </c>
      <c r="J140" s="330">
        <f t="shared" si="10"/>
        <v>0.10088319212423502</v>
      </c>
      <c r="K140" s="252"/>
      <c r="L140" s="252"/>
      <c r="M140" s="253"/>
    </row>
    <row r="141" spans="1:13" s="225" customFormat="1" ht="54">
      <c r="A141" s="243" t="s">
        <v>3288</v>
      </c>
      <c r="B141" s="317" t="s">
        <v>3287</v>
      </c>
      <c r="C141" s="249"/>
      <c r="D141" s="249">
        <v>0.69</v>
      </c>
      <c r="E141" s="249">
        <v>0.71103775000000002</v>
      </c>
      <c r="F141" s="249">
        <f t="shared" si="12"/>
        <v>0.71103775000000002</v>
      </c>
      <c r="G141" s="250"/>
      <c r="H141" s="329"/>
      <c r="I141" s="258">
        <f t="shared" si="9"/>
        <v>2.1037750000000077E-2</v>
      </c>
      <c r="J141" s="330">
        <f t="shared" si="10"/>
        <v>3.0489492753623226E-2</v>
      </c>
      <c r="K141" s="252"/>
      <c r="L141" s="252"/>
      <c r="M141" s="253"/>
    </row>
    <row r="142" spans="1:13" s="225" customFormat="1" ht="36">
      <c r="A142" s="243" t="s">
        <v>3286</v>
      </c>
      <c r="B142" s="317" t="s">
        <v>3285</v>
      </c>
      <c r="C142" s="249"/>
      <c r="D142" s="249">
        <v>1.21</v>
      </c>
      <c r="E142" s="249">
        <v>1.2551367499999999</v>
      </c>
      <c r="F142" s="249">
        <f t="shared" si="12"/>
        <v>1.2551367499999999</v>
      </c>
      <c r="G142" s="250"/>
      <c r="H142" s="329"/>
      <c r="I142" s="258">
        <f t="shared" si="9"/>
        <v>4.5136749999999948E-2</v>
      </c>
      <c r="J142" s="330">
        <f t="shared" si="10"/>
        <v>3.7303099173553678E-2</v>
      </c>
      <c r="K142" s="252"/>
      <c r="L142" s="252"/>
      <c r="M142" s="253"/>
    </row>
    <row r="143" spans="1:13" s="236" customFormat="1" ht="18">
      <c r="A143" s="244" t="s">
        <v>594</v>
      </c>
      <c r="B143" s="254" t="s">
        <v>524</v>
      </c>
      <c r="C143" s="249"/>
      <c r="D143" s="249"/>
      <c r="E143" s="249"/>
      <c r="F143" s="249"/>
      <c r="G143" s="250"/>
      <c r="H143" s="250"/>
      <c r="I143" s="258"/>
      <c r="J143" s="330"/>
      <c r="K143" s="252"/>
      <c r="L143" s="252"/>
      <c r="M143" s="253"/>
    </row>
    <row r="144" spans="1:13" s="225" customFormat="1" ht="36">
      <c r="A144" s="243" t="s">
        <v>3284</v>
      </c>
      <c r="B144" s="255" t="s">
        <v>579</v>
      </c>
      <c r="C144" s="249"/>
      <c r="D144" s="249">
        <v>8.9685799999999993</v>
      </c>
      <c r="E144" s="249">
        <v>8.5370399100000007</v>
      </c>
      <c r="F144" s="249">
        <f t="shared" si="12"/>
        <v>8.5370399100000007</v>
      </c>
      <c r="G144" s="250"/>
      <c r="H144" s="318"/>
      <c r="I144" s="258">
        <f t="shared" si="9"/>
        <v>-0.4315400899999986</v>
      </c>
      <c r="J144" s="330">
        <f t="shared" si="10"/>
        <v>-4.8116880264211126E-2</v>
      </c>
      <c r="K144" s="252"/>
      <c r="L144" s="252"/>
      <c r="M144" s="253"/>
    </row>
    <row r="145" spans="1:13" s="225" customFormat="1" ht="72">
      <c r="A145" s="243" t="s">
        <v>3283</v>
      </c>
      <c r="B145" s="319" t="s">
        <v>2759</v>
      </c>
      <c r="C145" s="249"/>
      <c r="D145" s="249">
        <v>9.5506460000000001E-2</v>
      </c>
      <c r="E145" s="249">
        <v>9.5506460000000001E-2</v>
      </c>
      <c r="F145" s="249">
        <f t="shared" si="12"/>
        <v>9.5506460000000001E-2</v>
      </c>
      <c r="G145" s="250">
        <f t="shared" ref="G145:G147" si="14">E145</f>
        <v>9.5506460000000001E-2</v>
      </c>
      <c r="H145" s="318"/>
      <c r="I145" s="258"/>
      <c r="J145" s="330"/>
      <c r="K145" s="252"/>
      <c r="L145" s="252"/>
      <c r="M145" s="253"/>
    </row>
    <row r="146" spans="1:13" s="225" customFormat="1" ht="72">
      <c r="A146" s="243" t="s">
        <v>3282</v>
      </c>
      <c r="B146" s="319" t="s">
        <v>2760</v>
      </c>
      <c r="C146" s="249"/>
      <c r="D146" s="249">
        <v>1.2692800000000001E-2</v>
      </c>
      <c r="E146" s="249">
        <v>1.2692800000000001E-2</v>
      </c>
      <c r="F146" s="249">
        <f t="shared" ref="F146:F162" si="15">E146</f>
        <v>1.2692800000000001E-2</v>
      </c>
      <c r="G146" s="250">
        <f t="shared" si="14"/>
        <v>1.2692800000000001E-2</v>
      </c>
      <c r="H146" s="329"/>
      <c r="I146" s="258"/>
      <c r="J146" s="330"/>
      <c r="K146" s="252"/>
      <c r="L146" s="252"/>
      <c r="M146" s="253"/>
    </row>
    <row r="147" spans="1:13" s="225" customFormat="1" ht="72">
      <c r="A147" s="243" t="s">
        <v>3281</v>
      </c>
      <c r="B147" s="319" t="s">
        <v>2761</v>
      </c>
      <c r="C147" s="249"/>
      <c r="D147" s="249">
        <v>1.957476E-2</v>
      </c>
      <c r="E147" s="249">
        <v>1.957476E-2</v>
      </c>
      <c r="F147" s="249">
        <f t="shared" si="15"/>
        <v>1.957476E-2</v>
      </c>
      <c r="G147" s="250">
        <f t="shared" si="14"/>
        <v>1.957476E-2</v>
      </c>
      <c r="H147" s="329"/>
      <c r="I147" s="258"/>
      <c r="J147" s="330"/>
      <c r="K147" s="252"/>
      <c r="L147" s="252"/>
      <c r="M147" s="253"/>
    </row>
    <row r="148" spans="1:13" s="225" customFormat="1" ht="72">
      <c r="A148" s="243" t="s">
        <v>3280</v>
      </c>
      <c r="B148" s="319" t="s">
        <v>2762</v>
      </c>
      <c r="C148" s="320"/>
      <c r="D148" s="249">
        <v>7.7752900000000007E-3</v>
      </c>
      <c r="E148" s="249">
        <v>7.7752900000000007E-3</v>
      </c>
      <c r="F148" s="249">
        <f t="shared" si="15"/>
        <v>7.7752900000000007E-3</v>
      </c>
      <c r="G148" s="250">
        <f>E148</f>
        <v>7.7752900000000007E-3</v>
      </c>
      <c r="H148" s="329"/>
      <c r="I148" s="258"/>
      <c r="J148" s="330"/>
      <c r="K148" s="252"/>
      <c r="L148" s="252"/>
      <c r="M148" s="253"/>
    </row>
    <row r="149" spans="1:13" s="225" customFormat="1" ht="36">
      <c r="A149" s="243" t="s">
        <v>3279</v>
      </c>
      <c r="B149" s="255" t="s">
        <v>2837</v>
      </c>
      <c r="C149" s="249"/>
      <c r="D149" s="249">
        <v>1.2337466199999998</v>
      </c>
      <c r="E149" s="249">
        <v>1.2287466199999999</v>
      </c>
      <c r="F149" s="249">
        <f t="shared" si="15"/>
        <v>1.2287466199999999</v>
      </c>
      <c r="G149" s="250"/>
      <c r="H149" s="329"/>
      <c r="I149" s="258">
        <f t="shared" si="9"/>
        <v>-4.9999999999998934E-3</v>
      </c>
      <c r="J149" s="330">
        <f t="shared" si="10"/>
        <v>-4.0526960065754292E-3</v>
      </c>
      <c r="K149" s="252"/>
      <c r="L149" s="252"/>
      <c r="M149" s="253"/>
    </row>
    <row r="150" spans="1:13" s="236" customFormat="1" ht="18">
      <c r="A150" s="244" t="s">
        <v>595</v>
      </c>
      <c r="B150" s="254" t="s">
        <v>525</v>
      </c>
      <c r="C150" s="249"/>
      <c r="D150" s="249"/>
      <c r="E150" s="249"/>
      <c r="F150" s="249"/>
      <c r="G150" s="250"/>
      <c r="H150" s="250"/>
      <c r="I150" s="258"/>
      <c r="J150" s="330"/>
      <c r="K150" s="252"/>
      <c r="L150" s="252"/>
      <c r="M150" s="253"/>
    </row>
    <row r="151" spans="1:13" s="225" customFormat="1" ht="54">
      <c r="A151" s="243" t="s">
        <v>582</v>
      </c>
      <c r="B151" s="255" t="s">
        <v>583</v>
      </c>
      <c r="C151" s="249"/>
      <c r="D151" s="249">
        <v>8.2341786067304523E-2</v>
      </c>
      <c r="E151" s="249">
        <v>8.0883999999999998E-2</v>
      </c>
      <c r="F151" s="249">
        <f t="shared" si="15"/>
        <v>8.0883999999999998E-2</v>
      </c>
      <c r="G151" s="250"/>
      <c r="H151" s="250"/>
      <c r="I151" s="258">
        <f t="shared" si="9"/>
        <v>-1.4577860673045256E-3</v>
      </c>
      <c r="J151" s="330">
        <f t="shared" si="10"/>
        <v>-1.7704086065281177E-2</v>
      </c>
      <c r="K151" s="252"/>
      <c r="L151" s="252"/>
      <c r="M151" s="253"/>
    </row>
    <row r="152" spans="1:13" s="225" customFormat="1" ht="54">
      <c r="A152" s="243" t="s">
        <v>584</v>
      </c>
      <c r="B152" s="255" t="s">
        <v>585</v>
      </c>
      <c r="C152" s="249"/>
      <c r="D152" s="249">
        <v>0.11333311631133461</v>
      </c>
      <c r="E152" s="249">
        <v>0.100636</v>
      </c>
      <c r="F152" s="249">
        <f t="shared" si="15"/>
        <v>0.100636</v>
      </c>
      <c r="G152" s="250"/>
      <c r="H152" s="250"/>
      <c r="I152" s="258">
        <f t="shared" si="9"/>
        <v>-1.2697116311334605E-2</v>
      </c>
      <c r="J152" s="330">
        <f t="shared" si="10"/>
        <v>-0.1120335937507857</v>
      </c>
      <c r="K152" s="252"/>
      <c r="L152" s="252"/>
      <c r="M152" s="253"/>
    </row>
    <row r="153" spans="1:13" s="236" customFormat="1" ht="18">
      <c r="A153" s="245" t="s">
        <v>528</v>
      </c>
      <c r="B153" s="254" t="s">
        <v>597</v>
      </c>
      <c r="C153" s="249"/>
      <c r="D153" s="249"/>
      <c r="E153" s="249"/>
      <c r="F153" s="249"/>
      <c r="G153" s="250"/>
      <c r="H153" s="250"/>
      <c r="I153" s="258"/>
      <c r="J153" s="330"/>
      <c r="K153" s="252"/>
      <c r="L153" s="252"/>
      <c r="M153" s="253"/>
    </row>
    <row r="154" spans="1:13" s="225" customFormat="1" ht="18">
      <c r="A154" s="243" t="s">
        <v>625</v>
      </c>
      <c r="B154" s="255" t="s">
        <v>580</v>
      </c>
      <c r="C154" s="249"/>
      <c r="D154" s="249">
        <v>0.45034226820000001</v>
      </c>
      <c r="E154" s="249">
        <v>0.44983199000000001</v>
      </c>
      <c r="F154" s="249">
        <f t="shared" si="15"/>
        <v>0.44983199000000001</v>
      </c>
      <c r="G154" s="250"/>
      <c r="H154" s="250"/>
      <c r="I154" s="258">
        <f t="shared" si="9"/>
        <v>-5.1027819999999169E-4</v>
      </c>
      <c r="J154" s="330">
        <f t="shared" si="10"/>
        <v>-1.1330897320377398E-3</v>
      </c>
      <c r="K154" s="252"/>
      <c r="L154" s="252"/>
      <c r="M154" s="253"/>
    </row>
    <row r="155" spans="1:13" s="225" customFormat="1" ht="36">
      <c r="A155" s="243" t="s">
        <v>2763</v>
      </c>
      <c r="B155" s="295" t="s">
        <v>2764</v>
      </c>
      <c r="C155" s="249"/>
      <c r="D155" s="249">
        <v>0.4869999948</v>
      </c>
      <c r="E155" s="249">
        <v>0.48699999999999999</v>
      </c>
      <c r="F155" s="249">
        <f t="shared" si="15"/>
        <v>0.48699999999999999</v>
      </c>
      <c r="G155" s="250"/>
      <c r="H155" s="250"/>
      <c r="I155" s="258"/>
      <c r="J155" s="330"/>
      <c r="K155" s="252"/>
      <c r="L155" s="252"/>
      <c r="M155" s="253"/>
    </row>
    <row r="156" spans="1:13" s="225" customFormat="1" ht="18">
      <c r="A156" s="243" t="s">
        <v>2765</v>
      </c>
      <c r="B156" s="295" t="s">
        <v>2766</v>
      </c>
      <c r="C156" s="249"/>
      <c r="D156" s="249">
        <v>0.93</v>
      </c>
      <c r="E156" s="249">
        <v>0.92999900000000002</v>
      </c>
      <c r="F156" s="249">
        <f t="shared" si="15"/>
        <v>0.92999900000000002</v>
      </c>
      <c r="G156" s="250"/>
      <c r="H156" s="250"/>
      <c r="I156" s="258"/>
      <c r="J156" s="330"/>
      <c r="K156" s="252"/>
      <c r="L156" s="252"/>
      <c r="M156" s="253"/>
    </row>
    <row r="157" spans="1:13" s="236" customFormat="1" ht="18">
      <c r="A157" s="245" t="s">
        <v>529</v>
      </c>
      <c r="B157" s="254" t="s">
        <v>522</v>
      </c>
      <c r="C157" s="249"/>
      <c r="D157" s="249"/>
      <c r="E157" s="249"/>
      <c r="F157" s="249"/>
      <c r="G157" s="250"/>
      <c r="H157" s="250"/>
      <c r="I157" s="258"/>
      <c r="J157" s="330"/>
      <c r="K157" s="252"/>
      <c r="L157" s="252"/>
      <c r="M157" s="253"/>
    </row>
    <row r="158" spans="1:13" s="225" customFormat="1" ht="36">
      <c r="A158" s="243" t="s">
        <v>626</v>
      </c>
      <c r="B158" s="271" t="s">
        <v>2767</v>
      </c>
      <c r="C158" s="249"/>
      <c r="D158" s="249">
        <v>7.5</v>
      </c>
      <c r="E158" s="249">
        <v>6.4301027799999995</v>
      </c>
      <c r="F158" s="249">
        <f t="shared" si="15"/>
        <v>6.4301027799999995</v>
      </c>
      <c r="G158" s="250"/>
      <c r="H158" s="250"/>
      <c r="I158" s="258">
        <f t="shared" si="9"/>
        <v>-1.0698972200000005</v>
      </c>
      <c r="J158" s="330">
        <f t="shared" si="10"/>
        <v>-0.14265296266666672</v>
      </c>
      <c r="K158" s="252"/>
      <c r="L158" s="252"/>
      <c r="M158" s="253"/>
    </row>
    <row r="159" spans="1:13" s="225" customFormat="1" ht="18">
      <c r="A159" s="243" t="s">
        <v>627</v>
      </c>
      <c r="B159" s="255" t="s">
        <v>588</v>
      </c>
      <c r="C159" s="249"/>
      <c r="D159" s="249">
        <v>1.4995286000000001</v>
      </c>
      <c r="E159" s="249">
        <v>1.69397536</v>
      </c>
      <c r="F159" s="249">
        <f t="shared" si="15"/>
        <v>1.69397536</v>
      </c>
      <c r="G159" s="250"/>
      <c r="H159" s="250"/>
      <c r="I159" s="258">
        <f t="shared" si="9"/>
        <v>0.19444675999999994</v>
      </c>
      <c r="J159" s="330">
        <f t="shared" si="10"/>
        <v>0.12967192489693091</v>
      </c>
      <c r="K159" s="252"/>
      <c r="L159" s="252"/>
      <c r="M159" s="253"/>
    </row>
    <row r="160" spans="1:13" s="225" customFormat="1" ht="36">
      <c r="A160" s="243" t="s">
        <v>628</v>
      </c>
      <c r="B160" s="255" t="s">
        <v>548</v>
      </c>
      <c r="C160" s="249"/>
      <c r="D160" s="249">
        <v>5.6000000000000001E-2</v>
      </c>
      <c r="E160" s="249">
        <v>4.7625389999999997E-2</v>
      </c>
      <c r="F160" s="249">
        <f t="shared" si="15"/>
        <v>4.7625389999999997E-2</v>
      </c>
      <c r="G160" s="250"/>
      <c r="H160" s="250"/>
      <c r="I160" s="258">
        <f t="shared" si="9"/>
        <v>-8.3746100000000046E-3</v>
      </c>
      <c r="J160" s="330">
        <f t="shared" si="10"/>
        <v>-0.14954660714285717</v>
      </c>
      <c r="K160" s="252"/>
      <c r="L160" s="252"/>
      <c r="M160" s="253"/>
    </row>
    <row r="161" spans="1:13" s="225" customFormat="1" ht="54">
      <c r="A161" s="243" t="s">
        <v>629</v>
      </c>
      <c r="B161" s="271" t="s">
        <v>3278</v>
      </c>
      <c r="C161" s="249"/>
      <c r="D161" s="249">
        <v>0.60026815</v>
      </c>
      <c r="E161" s="249">
        <v>0.68664528000000002</v>
      </c>
      <c r="F161" s="249">
        <f t="shared" si="15"/>
        <v>0.68664528000000002</v>
      </c>
      <c r="G161" s="250"/>
      <c r="H161" s="250"/>
      <c r="I161" s="258">
        <f t="shared" si="9"/>
        <v>8.6377130000000024E-2</v>
      </c>
      <c r="J161" s="330">
        <f t="shared" si="10"/>
        <v>0.1438975731096177</v>
      </c>
      <c r="K161" s="252"/>
      <c r="L161" s="252"/>
      <c r="M161" s="253"/>
    </row>
    <row r="162" spans="1:13" s="225" customFormat="1" ht="36">
      <c r="A162" s="243" t="s">
        <v>2838</v>
      </c>
      <c r="B162" s="264" t="s">
        <v>3277</v>
      </c>
      <c r="C162" s="249"/>
      <c r="D162" s="249">
        <v>1.1000000000000001</v>
      </c>
      <c r="E162" s="249">
        <v>1.01541905</v>
      </c>
      <c r="F162" s="249">
        <f t="shared" si="15"/>
        <v>1.01541905</v>
      </c>
      <c r="G162" s="250"/>
      <c r="H162" s="250"/>
      <c r="I162" s="258">
        <f t="shared" si="9"/>
        <v>-8.4580950000000099E-2</v>
      </c>
      <c r="J162" s="330">
        <f t="shared" si="10"/>
        <v>-7.6891772727272767E-2</v>
      </c>
      <c r="K162" s="252"/>
      <c r="L162" s="252"/>
      <c r="M162" s="253"/>
    </row>
    <row r="163" spans="1:13" s="236" customFormat="1" ht="18">
      <c r="A163" s="245" t="s">
        <v>598</v>
      </c>
      <c r="B163" s="254" t="s">
        <v>2751</v>
      </c>
      <c r="C163" s="249"/>
      <c r="D163" s="249"/>
      <c r="E163" s="249"/>
      <c r="F163" s="249"/>
      <c r="G163" s="250"/>
      <c r="H163" s="250"/>
      <c r="I163" s="258"/>
      <c r="J163" s="330"/>
      <c r="K163" s="252"/>
      <c r="L163" s="252"/>
      <c r="M163" s="253"/>
    </row>
    <row r="164" spans="1:13" s="225" customFormat="1" ht="54">
      <c r="A164" s="243" t="s">
        <v>630</v>
      </c>
      <c r="B164" s="255" t="s">
        <v>581</v>
      </c>
      <c r="C164" s="249"/>
      <c r="D164" s="249">
        <v>0.10204843999999999</v>
      </c>
      <c r="E164" s="249">
        <v>0.10204843999999999</v>
      </c>
      <c r="F164" s="249">
        <f t="shared" ref="F164:F218" si="16">E164</f>
        <v>0.10204843999999999</v>
      </c>
      <c r="G164" s="250"/>
      <c r="H164" s="250"/>
      <c r="I164" s="258"/>
      <c r="J164" s="330"/>
      <c r="K164" s="252"/>
      <c r="L164" s="252"/>
      <c r="M164" s="253"/>
    </row>
    <row r="165" spans="1:13" s="236" customFormat="1" ht="18">
      <c r="A165" s="245" t="s">
        <v>599</v>
      </c>
      <c r="B165" s="254" t="s">
        <v>482</v>
      </c>
      <c r="C165" s="249"/>
      <c r="D165" s="249"/>
      <c r="E165" s="249"/>
      <c r="F165" s="249"/>
      <c r="G165" s="250"/>
      <c r="H165" s="250"/>
      <c r="I165" s="258"/>
      <c r="J165" s="330"/>
      <c r="K165" s="252"/>
      <c r="L165" s="252"/>
      <c r="M165" s="253"/>
    </row>
    <row r="166" spans="1:13" s="225" customFormat="1" ht="18">
      <c r="A166" s="243" t="s">
        <v>631</v>
      </c>
      <c r="B166" s="260" t="s">
        <v>482</v>
      </c>
      <c r="C166" s="249"/>
      <c r="D166" s="249">
        <v>3.7812364599999997</v>
      </c>
      <c r="E166" s="249">
        <v>3.6599293299999998</v>
      </c>
      <c r="F166" s="249">
        <f t="shared" si="16"/>
        <v>3.6599293299999998</v>
      </c>
      <c r="G166" s="250"/>
      <c r="H166" s="250"/>
      <c r="I166" s="258">
        <f t="shared" ref="I166:I216" si="17">E166-D166</f>
        <v>-0.12130712999999993</v>
      </c>
      <c r="J166" s="330">
        <f t="shared" ref="J166:J216" si="18">E166/D166-100%</f>
        <v>-3.2081339340518267E-2</v>
      </c>
      <c r="K166" s="252"/>
      <c r="L166" s="252"/>
      <c r="M166" s="253"/>
    </row>
    <row r="167" spans="1:13" s="236" customFormat="1" ht="18">
      <c r="A167" s="245" t="s">
        <v>604</v>
      </c>
      <c r="B167" s="254" t="s">
        <v>2752</v>
      </c>
      <c r="C167" s="249"/>
      <c r="D167" s="249"/>
      <c r="E167" s="249"/>
      <c r="F167" s="249"/>
      <c r="G167" s="250"/>
      <c r="H167" s="250"/>
      <c r="I167" s="258"/>
      <c r="J167" s="330"/>
      <c r="K167" s="252"/>
      <c r="L167" s="252"/>
      <c r="M167" s="253"/>
    </row>
    <row r="168" spans="1:13" s="225" customFormat="1" ht="27" customHeight="1">
      <c r="A168" s="243" t="s">
        <v>632</v>
      </c>
      <c r="B168" s="271" t="s">
        <v>2768</v>
      </c>
      <c r="C168" s="249"/>
      <c r="D168" s="249">
        <v>6.7000000000000004E-2</v>
      </c>
      <c r="E168" s="249">
        <v>6.7000000000000004E-2</v>
      </c>
      <c r="F168" s="249">
        <f t="shared" si="16"/>
        <v>6.7000000000000004E-2</v>
      </c>
      <c r="G168" s="249">
        <f>E168</f>
        <v>6.7000000000000004E-2</v>
      </c>
      <c r="H168" s="249"/>
      <c r="I168" s="258"/>
      <c r="J168" s="330"/>
      <c r="K168" s="252"/>
      <c r="L168" s="252"/>
      <c r="M168" s="253"/>
    </row>
    <row r="169" spans="1:13" s="237" customFormat="1" ht="30" customHeight="1">
      <c r="A169" s="343" t="s">
        <v>488</v>
      </c>
      <c r="B169" s="344" t="s">
        <v>589</v>
      </c>
      <c r="C169" s="249"/>
      <c r="D169" s="249">
        <v>40.893620050000003</v>
      </c>
      <c r="E169" s="249">
        <v>40.609750109999986</v>
      </c>
      <c r="F169" s="249">
        <f t="shared" si="16"/>
        <v>40.609750109999986</v>
      </c>
      <c r="G169" s="249">
        <f>SUM(G170:G211)</f>
        <v>6.9547788499999994</v>
      </c>
      <c r="H169" s="249">
        <f>SUM(H170:H211)</f>
        <v>0</v>
      </c>
      <c r="I169" s="258">
        <f t="shared" si="17"/>
        <v>-0.28386994000001664</v>
      </c>
      <c r="J169" s="330">
        <f t="shared" si="18"/>
        <v>-6.9416681539304914E-3</v>
      </c>
      <c r="K169" s="252"/>
      <c r="L169" s="252"/>
      <c r="M169" s="253"/>
    </row>
    <row r="170" spans="1:13" s="236" customFormat="1" ht="18">
      <c r="A170" s="244" t="s">
        <v>519</v>
      </c>
      <c r="B170" s="254" t="s">
        <v>2750</v>
      </c>
      <c r="C170" s="249"/>
      <c r="D170" s="249"/>
      <c r="E170" s="249"/>
      <c r="F170" s="249"/>
      <c r="G170" s="250"/>
      <c r="H170" s="250"/>
      <c r="I170" s="258"/>
      <c r="J170" s="330"/>
      <c r="K170" s="252"/>
      <c r="L170" s="252"/>
      <c r="M170" s="253"/>
    </row>
    <row r="171" spans="1:13" s="225" customFormat="1" ht="54">
      <c r="A171" s="243" t="s">
        <v>2877</v>
      </c>
      <c r="B171" s="255" t="s">
        <v>3399</v>
      </c>
      <c r="C171" s="249"/>
      <c r="D171" s="249">
        <v>0.31248654999999997</v>
      </c>
      <c r="E171" s="249">
        <v>0.31553152000000001</v>
      </c>
      <c r="F171" s="249">
        <f t="shared" si="16"/>
        <v>0.31553152000000001</v>
      </c>
      <c r="G171" s="249">
        <v>0.31553152000000001</v>
      </c>
      <c r="H171" s="250"/>
      <c r="I171" s="258">
        <f t="shared" si="17"/>
        <v>3.0449700000000357E-3</v>
      </c>
      <c r="J171" s="330">
        <f t="shared" si="18"/>
        <v>9.7443233956790998E-3</v>
      </c>
      <c r="K171" s="252"/>
      <c r="L171" s="252"/>
      <c r="M171" s="253"/>
    </row>
    <row r="172" spans="1:13" s="236" customFormat="1" ht="18">
      <c r="A172" s="244" t="s">
        <v>594</v>
      </c>
      <c r="B172" s="254" t="s">
        <v>524</v>
      </c>
      <c r="C172" s="249"/>
      <c r="D172" s="249"/>
      <c r="E172" s="249"/>
      <c r="F172" s="249"/>
      <c r="G172" s="250"/>
      <c r="H172" s="250"/>
      <c r="I172" s="258"/>
      <c r="J172" s="330"/>
      <c r="K172" s="252"/>
      <c r="L172" s="252"/>
      <c r="M172" s="253"/>
    </row>
    <row r="173" spans="1:13" s="225" customFormat="1" ht="18">
      <c r="A173" s="243" t="s">
        <v>2878</v>
      </c>
      <c r="B173" s="255" t="s">
        <v>591</v>
      </c>
      <c r="C173" s="249"/>
      <c r="D173" s="249">
        <v>1.5511075599999999</v>
      </c>
      <c r="E173" s="249">
        <v>1.52110477</v>
      </c>
      <c r="F173" s="249">
        <f t="shared" si="16"/>
        <v>1.52110477</v>
      </c>
      <c r="G173" s="250"/>
      <c r="H173" s="258"/>
      <c r="I173" s="258">
        <f t="shared" si="17"/>
        <v>-3.0002789999999946E-2</v>
      </c>
      <c r="J173" s="330">
        <f t="shared" si="18"/>
        <v>-1.9342817206048579E-2</v>
      </c>
      <c r="K173" s="252"/>
      <c r="L173" s="252"/>
      <c r="M173" s="253"/>
    </row>
    <row r="174" spans="1:13" s="225" customFormat="1" ht="54">
      <c r="A174" s="243" t="s">
        <v>2879</v>
      </c>
      <c r="B174" s="255" t="s">
        <v>142</v>
      </c>
      <c r="C174" s="249"/>
      <c r="D174" s="249">
        <v>0.28293961000000001</v>
      </c>
      <c r="E174" s="249">
        <v>0.29172451999999999</v>
      </c>
      <c r="F174" s="249">
        <f t="shared" si="16"/>
        <v>0.29172451999999999</v>
      </c>
      <c r="G174" s="250"/>
      <c r="H174" s="250"/>
      <c r="I174" s="258">
        <f t="shared" si="17"/>
        <v>8.7849099999999791E-3</v>
      </c>
      <c r="J174" s="330">
        <f t="shared" si="18"/>
        <v>3.1048710359076193E-2</v>
      </c>
      <c r="K174" s="252"/>
      <c r="L174" s="252"/>
      <c r="M174" s="253"/>
    </row>
    <row r="175" spans="1:13" s="225" customFormat="1" ht="40.5" customHeight="1">
      <c r="A175" s="243" t="s">
        <v>2880</v>
      </c>
      <c r="B175" s="255" t="s">
        <v>590</v>
      </c>
      <c r="C175" s="249"/>
      <c r="D175" s="249">
        <v>0.32257195</v>
      </c>
      <c r="E175" s="249">
        <v>0.33598891000000003</v>
      </c>
      <c r="F175" s="249">
        <f t="shared" si="16"/>
        <v>0.33598891000000003</v>
      </c>
      <c r="G175" s="250"/>
      <c r="H175" s="257"/>
      <c r="I175" s="258">
        <f t="shared" si="17"/>
        <v>1.3416960000000033E-2</v>
      </c>
      <c r="J175" s="330">
        <f t="shared" si="18"/>
        <v>4.1593697158107013E-2</v>
      </c>
      <c r="K175" s="252"/>
      <c r="L175" s="252"/>
      <c r="M175" s="253"/>
    </row>
    <row r="176" spans="1:13" s="225" customFormat="1" ht="36">
      <c r="A176" s="243" t="s">
        <v>2881</v>
      </c>
      <c r="B176" s="260" t="s">
        <v>114</v>
      </c>
      <c r="C176" s="249"/>
      <c r="D176" s="249">
        <v>5.92</v>
      </c>
      <c r="E176" s="249">
        <v>5.7917955399999999</v>
      </c>
      <c r="F176" s="249">
        <f t="shared" si="16"/>
        <v>5.7917955399999999</v>
      </c>
      <c r="G176" s="250"/>
      <c r="H176" s="250"/>
      <c r="I176" s="258">
        <f t="shared" si="17"/>
        <v>-0.12820446000000008</v>
      </c>
      <c r="J176" s="330">
        <f t="shared" si="18"/>
        <v>-2.1656158783783797E-2</v>
      </c>
      <c r="K176" s="252"/>
      <c r="L176" s="252"/>
      <c r="M176" s="253"/>
    </row>
    <row r="177" spans="1:13" s="225" customFormat="1" ht="36">
      <c r="A177" s="243" t="s">
        <v>2882</v>
      </c>
      <c r="B177" s="260" t="s">
        <v>116</v>
      </c>
      <c r="C177" s="249"/>
      <c r="D177" s="249">
        <v>6.9853319200000001</v>
      </c>
      <c r="E177" s="249">
        <v>6.8181035699999999</v>
      </c>
      <c r="F177" s="249">
        <f t="shared" si="16"/>
        <v>6.8181035699999999</v>
      </c>
      <c r="G177" s="250"/>
      <c r="H177" s="250"/>
      <c r="I177" s="258">
        <f t="shared" si="17"/>
        <v>-0.16722835000000025</v>
      </c>
      <c r="J177" s="330">
        <f t="shared" si="18"/>
        <v>-2.3939928970476254E-2</v>
      </c>
      <c r="K177" s="252"/>
      <c r="L177" s="252"/>
      <c r="M177" s="253"/>
    </row>
    <row r="178" spans="1:13" s="225" customFormat="1" ht="36">
      <c r="A178" s="243" t="s">
        <v>2883</v>
      </c>
      <c r="B178" s="260" t="s">
        <v>118</v>
      </c>
      <c r="C178" s="249"/>
      <c r="D178" s="249">
        <v>6.58</v>
      </c>
      <c r="E178" s="249">
        <v>6.3917503700000005</v>
      </c>
      <c r="F178" s="249">
        <f t="shared" si="16"/>
        <v>6.3917503700000005</v>
      </c>
      <c r="G178" s="250"/>
      <c r="H178" s="250"/>
      <c r="I178" s="258">
        <f t="shared" si="17"/>
        <v>-0.18824962999999961</v>
      </c>
      <c r="J178" s="330">
        <f t="shared" si="18"/>
        <v>-2.8609366261398095E-2</v>
      </c>
      <c r="K178" s="252"/>
      <c r="L178" s="252"/>
      <c r="M178" s="253"/>
    </row>
    <row r="179" spans="1:13" s="225" customFormat="1" ht="18">
      <c r="A179" s="243" t="s">
        <v>2884</v>
      </c>
      <c r="B179" s="255" t="s">
        <v>120</v>
      </c>
      <c r="C179" s="249"/>
      <c r="D179" s="249">
        <v>0.68237583000000002</v>
      </c>
      <c r="E179" s="249">
        <v>0.61737582999999996</v>
      </c>
      <c r="F179" s="249">
        <f t="shared" si="16"/>
        <v>0.61737582999999996</v>
      </c>
      <c r="G179" s="250"/>
      <c r="H179" s="316"/>
      <c r="I179" s="258">
        <f t="shared" si="17"/>
        <v>-6.5000000000000058E-2</v>
      </c>
      <c r="J179" s="330">
        <f t="shared" si="18"/>
        <v>-9.5255425444948805E-2</v>
      </c>
      <c r="K179" s="252"/>
      <c r="L179" s="252"/>
      <c r="M179" s="253"/>
    </row>
    <row r="180" spans="1:13" s="225" customFormat="1" ht="18">
      <c r="A180" s="243" t="s">
        <v>2885</v>
      </c>
      <c r="B180" s="255" t="s">
        <v>122</v>
      </c>
      <c r="C180" s="249"/>
      <c r="D180" s="249">
        <v>0.89801500000000001</v>
      </c>
      <c r="E180" s="249">
        <v>0.83301499999999995</v>
      </c>
      <c r="F180" s="249">
        <f t="shared" si="16"/>
        <v>0.83301499999999995</v>
      </c>
      <c r="G180" s="250"/>
      <c r="H180" s="257"/>
      <c r="I180" s="258">
        <f t="shared" si="17"/>
        <v>-6.5000000000000058E-2</v>
      </c>
      <c r="J180" s="330">
        <f t="shared" si="18"/>
        <v>-7.2381864445471455E-2</v>
      </c>
      <c r="K180" s="252"/>
      <c r="L180" s="252"/>
      <c r="M180" s="253"/>
    </row>
    <row r="181" spans="1:13" s="225" customFormat="1" ht="18">
      <c r="A181" s="243" t="s">
        <v>2886</v>
      </c>
      <c r="B181" s="255" t="s">
        <v>124</v>
      </c>
      <c r="C181" s="249"/>
      <c r="D181" s="249">
        <v>1.1922617899999999</v>
      </c>
      <c r="E181" s="249">
        <v>1.2196381299999999</v>
      </c>
      <c r="F181" s="249">
        <f t="shared" si="16"/>
        <v>1.2196381299999999</v>
      </c>
      <c r="G181" s="250"/>
      <c r="H181" s="257"/>
      <c r="I181" s="258">
        <f t="shared" si="17"/>
        <v>2.7376339999999999E-2</v>
      </c>
      <c r="J181" s="330">
        <f t="shared" si="18"/>
        <v>2.2961685285578071E-2</v>
      </c>
      <c r="K181" s="252"/>
      <c r="L181" s="252"/>
      <c r="M181" s="253"/>
    </row>
    <row r="182" spans="1:13" s="225" customFormat="1" ht="18">
      <c r="A182" s="243" t="s">
        <v>2887</v>
      </c>
      <c r="B182" s="255" t="s">
        <v>126</v>
      </c>
      <c r="C182" s="249"/>
      <c r="D182" s="249">
        <v>1.3754015499999999</v>
      </c>
      <c r="E182" s="249">
        <v>1.31040183</v>
      </c>
      <c r="F182" s="249">
        <f t="shared" si="16"/>
        <v>1.31040183</v>
      </c>
      <c r="G182" s="250"/>
      <c r="H182" s="257"/>
      <c r="I182" s="258">
        <f t="shared" si="17"/>
        <v>-6.4999719999999872E-2</v>
      </c>
      <c r="J182" s="330">
        <f t="shared" si="18"/>
        <v>-4.7258722370932205E-2</v>
      </c>
      <c r="K182" s="252"/>
      <c r="L182" s="252"/>
      <c r="M182" s="253"/>
    </row>
    <row r="183" spans="1:13" s="225" customFormat="1" ht="18">
      <c r="A183" s="243" t="s">
        <v>2888</v>
      </c>
      <c r="B183" s="255" t="s">
        <v>128</v>
      </c>
      <c r="C183" s="249"/>
      <c r="D183" s="249">
        <v>0.99926651</v>
      </c>
      <c r="E183" s="249">
        <v>0.96495959999999992</v>
      </c>
      <c r="F183" s="249">
        <f t="shared" si="16"/>
        <v>0.96495959999999992</v>
      </c>
      <c r="G183" s="250"/>
      <c r="H183" s="257"/>
      <c r="I183" s="258">
        <f t="shared" si="17"/>
        <v>-3.4306910000000079E-2</v>
      </c>
      <c r="J183" s="330">
        <f t="shared" si="18"/>
        <v>-3.4332092246341817E-2</v>
      </c>
      <c r="K183" s="252"/>
      <c r="L183" s="252"/>
      <c r="M183" s="253"/>
    </row>
    <row r="184" spans="1:13" s="225" customFormat="1" ht="18">
      <c r="A184" s="243" t="s">
        <v>2889</v>
      </c>
      <c r="B184" s="255" t="s">
        <v>130</v>
      </c>
      <c r="C184" s="249"/>
      <c r="D184" s="249">
        <v>1.31</v>
      </c>
      <c r="E184" s="249">
        <v>1.3365591099999998</v>
      </c>
      <c r="F184" s="249">
        <f t="shared" si="16"/>
        <v>1.3365591099999998</v>
      </c>
      <c r="G184" s="250"/>
      <c r="H184" s="257"/>
      <c r="I184" s="258">
        <f t="shared" si="17"/>
        <v>2.6559109999999775E-2</v>
      </c>
      <c r="J184" s="330">
        <f t="shared" si="18"/>
        <v>2.02741297709923E-2</v>
      </c>
      <c r="K184" s="252"/>
      <c r="L184" s="252"/>
      <c r="M184" s="253"/>
    </row>
    <row r="185" spans="1:13" s="225" customFormat="1" ht="18">
      <c r="A185" s="243" t="s">
        <v>2890</v>
      </c>
      <c r="B185" s="255" t="s">
        <v>131</v>
      </c>
      <c r="C185" s="249"/>
      <c r="D185" s="249">
        <v>1.165</v>
      </c>
      <c r="E185" s="249">
        <v>1.05589413</v>
      </c>
      <c r="F185" s="249">
        <f t="shared" si="16"/>
        <v>1.05589413</v>
      </c>
      <c r="G185" s="250"/>
      <c r="H185" s="257"/>
      <c r="I185" s="258">
        <f t="shared" si="17"/>
        <v>-0.10910587000000005</v>
      </c>
      <c r="J185" s="330">
        <f t="shared" si="18"/>
        <v>-9.3653107296137406E-2</v>
      </c>
      <c r="K185" s="252"/>
      <c r="L185" s="252"/>
      <c r="M185" s="253"/>
    </row>
    <row r="186" spans="1:13" s="225" customFormat="1" ht="18">
      <c r="A186" s="243" t="s">
        <v>2891</v>
      </c>
      <c r="B186" s="255" t="s">
        <v>132</v>
      </c>
      <c r="C186" s="249"/>
      <c r="D186" s="249">
        <v>1.47448779</v>
      </c>
      <c r="E186" s="249">
        <v>1.4841859300000002</v>
      </c>
      <c r="F186" s="249">
        <f t="shared" si="16"/>
        <v>1.4841859300000002</v>
      </c>
      <c r="G186" s="250"/>
      <c r="H186" s="257"/>
      <c r="I186" s="258">
        <f t="shared" si="17"/>
        <v>9.6981400000002438E-3</v>
      </c>
      <c r="J186" s="330">
        <f t="shared" si="18"/>
        <v>6.5772942073669682E-3</v>
      </c>
      <c r="K186" s="252"/>
      <c r="L186" s="252"/>
      <c r="M186" s="253"/>
    </row>
    <row r="187" spans="1:13" s="225" customFormat="1" ht="36">
      <c r="A187" s="243" t="s">
        <v>3276</v>
      </c>
      <c r="B187" s="255" t="s">
        <v>133</v>
      </c>
      <c r="C187" s="249"/>
      <c r="D187" s="249">
        <v>6.6944359999999994E-2</v>
      </c>
      <c r="E187" s="249">
        <v>6.6944359999999994E-2</v>
      </c>
      <c r="F187" s="249">
        <f t="shared" si="16"/>
        <v>6.6944359999999994E-2</v>
      </c>
      <c r="G187" s="249">
        <v>6.6944359999999994E-2</v>
      </c>
      <c r="H187" s="257"/>
      <c r="I187" s="258"/>
      <c r="J187" s="330"/>
      <c r="K187" s="252"/>
      <c r="L187" s="252"/>
      <c r="M187" s="253"/>
    </row>
    <row r="188" spans="1:13" s="236" customFormat="1" ht="18">
      <c r="A188" s="244" t="s">
        <v>595</v>
      </c>
      <c r="B188" s="254" t="s">
        <v>525</v>
      </c>
      <c r="C188" s="249"/>
      <c r="D188" s="249"/>
      <c r="E188" s="249"/>
      <c r="F188" s="249"/>
      <c r="G188" s="250"/>
      <c r="H188" s="250"/>
      <c r="I188" s="258"/>
      <c r="J188" s="330"/>
      <c r="K188" s="252"/>
      <c r="L188" s="252"/>
      <c r="M188" s="253"/>
    </row>
    <row r="189" spans="1:13" s="225" customFormat="1" ht="54">
      <c r="A189" s="243" t="s">
        <v>633</v>
      </c>
      <c r="B189" s="255" t="s">
        <v>139</v>
      </c>
      <c r="C189" s="249"/>
      <c r="D189" s="249">
        <v>5.8051000000000005E-2</v>
      </c>
      <c r="E189" s="249">
        <v>5.8051000000000005E-2</v>
      </c>
      <c r="F189" s="249">
        <f t="shared" si="16"/>
        <v>5.8051000000000005E-2</v>
      </c>
      <c r="G189" s="250"/>
      <c r="H189" s="250"/>
      <c r="I189" s="258"/>
      <c r="J189" s="330"/>
      <c r="K189" s="252"/>
      <c r="L189" s="252"/>
      <c r="M189" s="253"/>
    </row>
    <row r="190" spans="1:13" s="225" customFormat="1" ht="54">
      <c r="A190" s="243" t="s">
        <v>634</v>
      </c>
      <c r="B190" s="255" t="s">
        <v>140</v>
      </c>
      <c r="C190" s="249"/>
      <c r="D190" s="249">
        <v>1.8145999999999999E-2</v>
      </c>
      <c r="E190" s="249">
        <v>1.8145999999999999E-2</v>
      </c>
      <c r="F190" s="249">
        <f t="shared" si="16"/>
        <v>1.8145999999999999E-2</v>
      </c>
      <c r="G190" s="250"/>
      <c r="H190" s="250"/>
      <c r="I190" s="258"/>
      <c r="J190" s="330"/>
      <c r="K190" s="252"/>
      <c r="L190" s="252"/>
      <c r="M190" s="253"/>
    </row>
    <row r="191" spans="1:13" s="225" customFormat="1" ht="54">
      <c r="A191" s="243" t="s">
        <v>635</v>
      </c>
      <c r="B191" s="255" t="s">
        <v>141</v>
      </c>
      <c r="C191" s="249"/>
      <c r="D191" s="249">
        <v>6.3846E-2</v>
      </c>
      <c r="E191" s="249">
        <v>6.4529000000000003E-2</v>
      </c>
      <c r="F191" s="249">
        <f t="shared" si="16"/>
        <v>6.4529000000000003E-2</v>
      </c>
      <c r="G191" s="250"/>
      <c r="H191" s="250"/>
      <c r="I191" s="258">
        <f t="shared" si="17"/>
        <v>6.8300000000000305E-4</v>
      </c>
      <c r="J191" s="330">
        <f t="shared" si="18"/>
        <v>1.0697616138834132E-2</v>
      </c>
      <c r="K191" s="252"/>
      <c r="L191" s="252"/>
      <c r="M191" s="253"/>
    </row>
    <row r="192" spans="1:13" s="225" customFormat="1" ht="72">
      <c r="A192" s="243" t="s">
        <v>636</v>
      </c>
      <c r="B192" s="255" t="s">
        <v>2770</v>
      </c>
      <c r="C192" s="249"/>
      <c r="D192" s="249">
        <v>8.8283E-2</v>
      </c>
      <c r="E192" s="249">
        <v>9.0692999999999996E-2</v>
      </c>
      <c r="F192" s="249">
        <f t="shared" si="16"/>
        <v>9.0692999999999996E-2</v>
      </c>
      <c r="G192" s="250"/>
      <c r="H192" s="250"/>
      <c r="I192" s="258">
        <f t="shared" si="17"/>
        <v>2.4099999999999955E-3</v>
      </c>
      <c r="J192" s="330">
        <f t="shared" si="18"/>
        <v>2.7298573904375623E-2</v>
      </c>
      <c r="K192" s="252"/>
      <c r="L192" s="252"/>
      <c r="M192" s="253"/>
    </row>
    <row r="193" spans="1:13" s="225" customFormat="1" ht="72">
      <c r="A193" s="243" t="s">
        <v>2769</v>
      </c>
      <c r="B193" s="255" t="s">
        <v>2772</v>
      </c>
      <c r="C193" s="249"/>
      <c r="D193" s="249">
        <v>0.39992</v>
      </c>
      <c r="E193" s="249">
        <v>0.45890000000000003</v>
      </c>
      <c r="F193" s="249">
        <f t="shared" si="16"/>
        <v>0.45890000000000003</v>
      </c>
      <c r="G193" s="250"/>
      <c r="H193" s="250"/>
      <c r="I193" s="258">
        <f t="shared" si="17"/>
        <v>5.8980000000000032E-2</v>
      </c>
      <c r="J193" s="330">
        <f t="shared" si="18"/>
        <v>0.14747949589917986</v>
      </c>
      <c r="K193" s="252"/>
      <c r="L193" s="252"/>
      <c r="M193" s="253"/>
    </row>
    <row r="194" spans="1:13" s="225" customFormat="1" ht="54">
      <c r="A194" s="243" t="s">
        <v>2771</v>
      </c>
      <c r="B194" s="255" t="s">
        <v>3275</v>
      </c>
      <c r="C194" s="249"/>
      <c r="D194" s="249">
        <v>0.02</v>
      </c>
      <c r="E194" s="249">
        <v>2.1999999999999999E-2</v>
      </c>
      <c r="F194" s="249">
        <f t="shared" si="16"/>
        <v>2.1999999999999999E-2</v>
      </c>
      <c r="G194" s="250"/>
      <c r="H194" s="250"/>
      <c r="I194" s="258">
        <f t="shared" si="17"/>
        <v>1.9999999999999983E-3</v>
      </c>
      <c r="J194" s="330">
        <f t="shared" si="18"/>
        <v>9.9999999999999867E-2</v>
      </c>
      <c r="K194" s="252"/>
      <c r="L194" s="252"/>
      <c r="M194" s="253"/>
    </row>
    <row r="195" spans="1:13" s="225" customFormat="1" ht="54">
      <c r="A195" s="243" t="s">
        <v>3274</v>
      </c>
      <c r="B195" s="255" t="s">
        <v>3273</v>
      </c>
      <c r="C195" s="249"/>
      <c r="D195" s="249">
        <v>0.02</v>
      </c>
      <c r="E195" s="249">
        <v>2.1999999999999999E-2</v>
      </c>
      <c r="F195" s="249">
        <f t="shared" si="16"/>
        <v>2.1999999999999999E-2</v>
      </c>
      <c r="G195" s="250"/>
      <c r="H195" s="250"/>
      <c r="I195" s="258">
        <f t="shared" si="17"/>
        <v>1.9999999999999983E-3</v>
      </c>
      <c r="J195" s="330">
        <f t="shared" si="18"/>
        <v>9.9999999999999867E-2</v>
      </c>
      <c r="K195" s="252"/>
      <c r="L195" s="252"/>
      <c r="M195" s="253"/>
    </row>
    <row r="196" spans="1:13" s="225" customFormat="1" ht="54">
      <c r="A196" s="243" t="s">
        <v>3272</v>
      </c>
      <c r="B196" s="255" t="s">
        <v>3271</v>
      </c>
      <c r="C196" s="249"/>
      <c r="D196" s="249">
        <v>0.02</v>
      </c>
      <c r="E196" s="249">
        <v>0.02</v>
      </c>
      <c r="F196" s="249">
        <f t="shared" si="16"/>
        <v>0.02</v>
      </c>
      <c r="G196" s="250"/>
      <c r="H196" s="250"/>
      <c r="I196" s="258"/>
      <c r="J196" s="330"/>
      <c r="K196" s="252"/>
      <c r="L196" s="252"/>
      <c r="M196" s="253"/>
    </row>
    <row r="197" spans="1:13" s="236" customFormat="1" ht="18">
      <c r="A197" s="245" t="s">
        <v>528</v>
      </c>
      <c r="B197" s="254" t="s">
        <v>597</v>
      </c>
      <c r="C197" s="249"/>
      <c r="D197" s="249"/>
      <c r="E197" s="249"/>
      <c r="F197" s="249"/>
      <c r="G197" s="250"/>
      <c r="H197" s="250"/>
      <c r="I197" s="258"/>
      <c r="J197" s="330"/>
      <c r="K197" s="252"/>
      <c r="L197" s="252"/>
      <c r="M197" s="253"/>
    </row>
    <row r="198" spans="1:13" s="225" customFormat="1" ht="18">
      <c r="A198" s="243" t="s">
        <v>637</v>
      </c>
      <c r="B198" s="255" t="s">
        <v>112</v>
      </c>
      <c r="C198" s="249"/>
      <c r="D198" s="249">
        <v>1.258</v>
      </c>
      <c r="E198" s="249">
        <v>1.258</v>
      </c>
      <c r="F198" s="249">
        <f t="shared" si="16"/>
        <v>1.258</v>
      </c>
      <c r="G198" s="250">
        <f>E198</f>
        <v>1.258</v>
      </c>
      <c r="H198" s="250"/>
      <c r="I198" s="258"/>
      <c r="J198" s="330"/>
      <c r="K198" s="252"/>
      <c r="L198" s="252"/>
      <c r="M198" s="253"/>
    </row>
    <row r="199" spans="1:13" s="225" customFormat="1" ht="18">
      <c r="A199" s="243" t="s">
        <v>638</v>
      </c>
      <c r="B199" s="255" t="s">
        <v>113</v>
      </c>
      <c r="C199" s="249"/>
      <c r="D199" s="249">
        <v>1.2358</v>
      </c>
      <c r="E199" s="249">
        <v>1.2358449999999999</v>
      </c>
      <c r="F199" s="249">
        <f t="shared" si="16"/>
        <v>1.2358449999999999</v>
      </c>
      <c r="G199" s="250">
        <f>E199</f>
        <v>1.2358449999999999</v>
      </c>
      <c r="H199" s="250"/>
      <c r="I199" s="258"/>
      <c r="J199" s="330"/>
      <c r="K199" s="252"/>
      <c r="L199" s="252"/>
      <c r="M199" s="253"/>
    </row>
    <row r="200" spans="1:13" s="236" customFormat="1" ht="18">
      <c r="A200" s="245" t="s">
        <v>529</v>
      </c>
      <c r="B200" s="254" t="s">
        <v>522</v>
      </c>
      <c r="C200" s="249"/>
      <c r="D200" s="249"/>
      <c r="E200" s="249"/>
      <c r="F200" s="249"/>
      <c r="G200" s="250"/>
      <c r="H200" s="250"/>
      <c r="I200" s="258"/>
      <c r="J200" s="330"/>
      <c r="K200" s="252"/>
      <c r="L200" s="252"/>
      <c r="M200" s="253"/>
    </row>
    <row r="201" spans="1:13" s="225" customFormat="1" ht="72">
      <c r="A201" s="243" t="s">
        <v>639</v>
      </c>
      <c r="B201" s="255" t="s">
        <v>134</v>
      </c>
      <c r="C201" s="249"/>
      <c r="D201" s="249">
        <v>0.71972974000000001</v>
      </c>
      <c r="E201" s="249">
        <v>0.64000347000000002</v>
      </c>
      <c r="F201" s="249">
        <f t="shared" si="16"/>
        <v>0.64000347000000002</v>
      </c>
      <c r="G201" s="249">
        <v>0.64000347000000002</v>
      </c>
      <c r="H201" s="250"/>
      <c r="I201" s="258">
        <f t="shared" si="17"/>
        <v>-7.9726269999999988E-2</v>
      </c>
      <c r="J201" s="330">
        <f t="shared" si="18"/>
        <v>-0.11077251024808288</v>
      </c>
      <c r="K201" s="252"/>
      <c r="L201" s="252"/>
      <c r="M201" s="253"/>
    </row>
    <row r="202" spans="1:13" s="225" customFormat="1" ht="36">
      <c r="A202" s="243" t="s">
        <v>640</v>
      </c>
      <c r="B202" s="255" t="s">
        <v>2773</v>
      </c>
      <c r="C202" s="249"/>
      <c r="D202" s="249">
        <v>2.7003928900000003</v>
      </c>
      <c r="E202" s="249">
        <v>2.9041127000000002</v>
      </c>
      <c r="F202" s="249">
        <f t="shared" si="16"/>
        <v>2.9041127000000002</v>
      </c>
      <c r="G202" s="249">
        <v>2.9041127000000002</v>
      </c>
      <c r="H202" s="250"/>
      <c r="I202" s="258">
        <f t="shared" si="17"/>
        <v>0.20371980999999995</v>
      </c>
      <c r="J202" s="330">
        <f t="shared" si="18"/>
        <v>7.5440803726897654E-2</v>
      </c>
      <c r="K202" s="252"/>
      <c r="L202" s="252"/>
      <c r="M202" s="253"/>
    </row>
    <row r="203" spans="1:13" s="236" customFormat="1" ht="18">
      <c r="A203" s="245" t="s">
        <v>599</v>
      </c>
      <c r="B203" s="254" t="s">
        <v>482</v>
      </c>
      <c r="C203" s="249"/>
      <c r="D203" s="249"/>
      <c r="E203" s="249"/>
      <c r="F203" s="249"/>
      <c r="G203" s="250"/>
      <c r="H203" s="250"/>
      <c r="I203" s="258"/>
      <c r="J203" s="330"/>
      <c r="K203" s="252"/>
      <c r="L203" s="252"/>
      <c r="M203" s="253"/>
    </row>
    <row r="204" spans="1:13" s="225" customFormat="1" ht="36">
      <c r="A204" s="243" t="s">
        <v>641</v>
      </c>
      <c r="B204" s="255" t="s">
        <v>135</v>
      </c>
      <c r="C204" s="249"/>
      <c r="D204" s="249">
        <v>2.7013509999999998</v>
      </c>
      <c r="E204" s="249">
        <v>2.9281550200000002</v>
      </c>
      <c r="F204" s="249">
        <f t="shared" si="16"/>
        <v>2.9281550200000002</v>
      </c>
      <c r="G204" s="250"/>
      <c r="H204" s="250"/>
      <c r="I204" s="258">
        <f t="shared" si="17"/>
        <v>0.22680402000000033</v>
      </c>
      <c r="J204" s="330">
        <f t="shared" si="18"/>
        <v>8.395947805375914E-2</v>
      </c>
      <c r="K204" s="252"/>
      <c r="L204" s="252"/>
      <c r="M204" s="253"/>
    </row>
    <row r="205" spans="1:13" s="236" customFormat="1" ht="36">
      <c r="A205" s="245" t="s">
        <v>600</v>
      </c>
      <c r="B205" s="254" t="s">
        <v>601</v>
      </c>
      <c r="C205" s="249"/>
      <c r="D205" s="249"/>
      <c r="E205" s="249"/>
      <c r="F205" s="249"/>
      <c r="G205" s="250"/>
      <c r="H205" s="250"/>
      <c r="I205" s="258"/>
      <c r="J205" s="330"/>
      <c r="K205" s="252"/>
      <c r="L205" s="252"/>
      <c r="M205" s="253"/>
    </row>
    <row r="206" spans="1:13" s="225" customFormat="1" ht="66" customHeight="1">
      <c r="A206" s="245" t="s">
        <v>3270</v>
      </c>
      <c r="B206" s="321" t="s">
        <v>3430</v>
      </c>
      <c r="C206" s="249"/>
      <c r="D206" s="249">
        <v>0.18</v>
      </c>
      <c r="E206" s="249">
        <v>0.18264469</v>
      </c>
      <c r="F206" s="249">
        <f t="shared" si="16"/>
        <v>0.18264469</v>
      </c>
      <c r="G206" s="249">
        <v>0.18264469</v>
      </c>
      <c r="H206" s="250"/>
      <c r="I206" s="258">
        <f t="shared" si="17"/>
        <v>2.6446900000000051E-3</v>
      </c>
      <c r="J206" s="330">
        <f t="shared" si="18"/>
        <v>1.4692722222222176E-2</v>
      </c>
      <c r="K206" s="252"/>
      <c r="L206" s="252"/>
      <c r="M206" s="253"/>
    </row>
    <row r="207" spans="1:13" s="225" customFormat="1" ht="122.25" customHeight="1">
      <c r="A207" s="245" t="s">
        <v>3269</v>
      </c>
      <c r="B207" s="321" t="s">
        <v>3431</v>
      </c>
      <c r="C207" s="249"/>
      <c r="D207" s="249">
        <v>4.4999999999999998E-2</v>
      </c>
      <c r="E207" s="249">
        <v>5.013811E-2</v>
      </c>
      <c r="F207" s="249">
        <f t="shared" si="16"/>
        <v>5.013811E-2</v>
      </c>
      <c r="G207" s="249">
        <v>5.013811E-2</v>
      </c>
      <c r="H207" s="250"/>
      <c r="I207" s="258">
        <f t="shared" si="17"/>
        <v>5.1381100000000013E-3</v>
      </c>
      <c r="J207" s="330">
        <f t="shared" si="18"/>
        <v>0.11418022222222235</v>
      </c>
      <c r="K207" s="252"/>
      <c r="L207" s="252"/>
      <c r="M207" s="253"/>
    </row>
    <row r="208" spans="1:13" s="236" customFormat="1" ht="18">
      <c r="A208" s="245" t="s">
        <v>603</v>
      </c>
      <c r="B208" s="254" t="s">
        <v>521</v>
      </c>
      <c r="C208" s="249"/>
      <c r="D208" s="249"/>
      <c r="E208" s="249"/>
      <c r="F208" s="249">
        <f t="shared" si="16"/>
        <v>0</v>
      </c>
      <c r="G208" s="250"/>
      <c r="H208" s="250"/>
      <c r="I208" s="258"/>
      <c r="J208" s="330"/>
      <c r="K208" s="252"/>
      <c r="L208" s="252"/>
      <c r="M208" s="253"/>
    </row>
    <row r="209" spans="1:13" s="225" customFormat="1" ht="36">
      <c r="A209" s="243" t="s">
        <v>642</v>
      </c>
      <c r="B209" s="255" t="s">
        <v>136</v>
      </c>
      <c r="C209" s="249"/>
      <c r="D209" s="249">
        <v>5.441E-2</v>
      </c>
      <c r="E209" s="249">
        <v>0.108819</v>
      </c>
      <c r="F209" s="249">
        <f t="shared" si="16"/>
        <v>0.108819</v>
      </c>
      <c r="G209" s="250">
        <f>E209</f>
        <v>0.108819</v>
      </c>
      <c r="H209" s="250"/>
      <c r="I209" s="258">
        <f t="shared" si="17"/>
        <v>5.4408999999999999E-2</v>
      </c>
      <c r="J209" s="330">
        <f t="shared" si="18"/>
        <v>0.99998162102554677</v>
      </c>
      <c r="K209" s="252"/>
      <c r="L209" s="252"/>
      <c r="M209" s="253"/>
    </row>
    <row r="210" spans="1:13" s="225" customFormat="1" ht="36">
      <c r="A210" s="243" t="s">
        <v>643</v>
      </c>
      <c r="B210" s="255" t="s">
        <v>137</v>
      </c>
      <c r="C210" s="249"/>
      <c r="D210" s="249">
        <v>5.3499999999999999E-2</v>
      </c>
      <c r="E210" s="249">
        <v>5.3499999999999999E-2</v>
      </c>
      <c r="F210" s="249">
        <f t="shared" si="16"/>
        <v>5.3499999999999999E-2</v>
      </c>
      <c r="G210" s="250">
        <f t="shared" ref="G210:G211" si="19">E210</f>
        <v>5.3499999999999999E-2</v>
      </c>
      <c r="H210" s="250"/>
      <c r="I210" s="258"/>
      <c r="J210" s="330"/>
      <c r="K210" s="252"/>
      <c r="L210" s="252"/>
      <c r="M210" s="253"/>
    </row>
    <row r="211" spans="1:13" s="225" customFormat="1" ht="18">
      <c r="A211" s="243"/>
      <c r="B211" s="321" t="s">
        <v>3268</v>
      </c>
      <c r="C211" s="249"/>
      <c r="D211" s="249">
        <v>0.13900000000000001</v>
      </c>
      <c r="E211" s="249">
        <v>0.13924</v>
      </c>
      <c r="F211" s="249">
        <f t="shared" si="16"/>
        <v>0.13924</v>
      </c>
      <c r="G211" s="250">
        <f t="shared" si="19"/>
        <v>0.13924</v>
      </c>
      <c r="H211" s="250"/>
      <c r="I211" s="258"/>
      <c r="J211" s="330">
        <f t="shared" si="18"/>
        <v>1.7266187050359871E-3</v>
      </c>
      <c r="K211" s="252"/>
      <c r="L211" s="252"/>
      <c r="M211" s="253"/>
    </row>
    <row r="212" spans="1:13" s="237" customFormat="1" ht="18">
      <c r="A212" s="343" t="s">
        <v>489</v>
      </c>
      <c r="B212" s="344" t="s">
        <v>143</v>
      </c>
      <c r="C212" s="249"/>
      <c r="D212" s="249">
        <v>3.9267927199999999</v>
      </c>
      <c r="E212" s="249">
        <v>3.9354506099999997</v>
      </c>
      <c r="F212" s="249">
        <f t="shared" si="16"/>
        <v>3.9354506099999997</v>
      </c>
      <c r="G212" s="249">
        <f>SUM(G213:G227)</f>
        <v>3.41454134</v>
      </c>
      <c r="H212" s="250"/>
      <c r="I212" s="258">
        <f t="shared" si="17"/>
        <v>8.6578899999998349E-3</v>
      </c>
      <c r="J212" s="330">
        <f t="shared" si="18"/>
        <v>2.2048248067445542E-3</v>
      </c>
      <c r="K212" s="252"/>
      <c r="L212" s="252"/>
      <c r="M212" s="253"/>
    </row>
    <row r="213" spans="1:13" s="236" customFormat="1" ht="18">
      <c r="A213" s="244" t="s">
        <v>519</v>
      </c>
      <c r="B213" s="254" t="s">
        <v>2750</v>
      </c>
      <c r="C213" s="249"/>
      <c r="D213" s="249"/>
      <c r="E213" s="249"/>
      <c r="F213" s="249">
        <f t="shared" si="16"/>
        <v>0</v>
      </c>
      <c r="G213" s="250"/>
      <c r="H213" s="250"/>
      <c r="I213" s="258"/>
      <c r="J213" s="330"/>
      <c r="K213" s="252"/>
      <c r="L213" s="252"/>
      <c r="M213" s="253"/>
    </row>
    <row r="214" spans="1:13" s="225" customFormat="1" ht="18">
      <c r="A214" s="243" t="s">
        <v>3267</v>
      </c>
      <c r="B214" s="255" t="s">
        <v>3266</v>
      </c>
      <c r="C214" s="258"/>
      <c r="D214" s="249">
        <v>0.83720000000000006</v>
      </c>
      <c r="E214" s="249">
        <v>0.80886753</v>
      </c>
      <c r="F214" s="249">
        <f t="shared" si="16"/>
        <v>0.80886753</v>
      </c>
      <c r="G214" s="258">
        <f>E214</f>
        <v>0.80886753</v>
      </c>
      <c r="H214" s="257"/>
      <c r="I214" s="258">
        <f t="shared" si="17"/>
        <v>-2.8332470000000054E-2</v>
      </c>
      <c r="J214" s="330">
        <f t="shared" si="18"/>
        <v>-3.3841937410415746E-2</v>
      </c>
      <c r="K214" s="252"/>
      <c r="L214" s="252"/>
      <c r="M214" s="253"/>
    </row>
    <row r="215" spans="1:13" s="225" customFormat="1" ht="18">
      <c r="A215" s="243" t="s">
        <v>3265</v>
      </c>
      <c r="B215" s="255" t="s">
        <v>3264</v>
      </c>
      <c r="C215" s="258"/>
      <c r="D215" s="249">
        <v>0.84300794999999995</v>
      </c>
      <c r="E215" s="249">
        <v>0.81644024000000004</v>
      </c>
      <c r="F215" s="249">
        <f t="shared" si="16"/>
        <v>0.81644024000000004</v>
      </c>
      <c r="G215" s="258">
        <f t="shared" ref="G215:G216" si="20">E215</f>
        <v>0.81644024000000004</v>
      </c>
      <c r="H215" s="257"/>
      <c r="I215" s="258">
        <f t="shared" si="17"/>
        <v>-2.6567709999999911E-2</v>
      </c>
      <c r="J215" s="330">
        <f t="shared" si="18"/>
        <v>-3.1515373016351655E-2</v>
      </c>
      <c r="K215" s="252"/>
      <c r="L215" s="252"/>
      <c r="M215" s="253"/>
    </row>
    <row r="216" spans="1:13" s="225" customFormat="1" ht="36">
      <c r="A216" s="243" t="s">
        <v>3263</v>
      </c>
      <c r="B216" s="255" t="s">
        <v>145</v>
      </c>
      <c r="C216" s="249"/>
      <c r="D216" s="249">
        <v>0.79328313000000006</v>
      </c>
      <c r="E216" s="249">
        <v>0.76769693000000006</v>
      </c>
      <c r="F216" s="249">
        <f t="shared" si="16"/>
        <v>0.76769693000000006</v>
      </c>
      <c r="G216" s="258">
        <f t="shared" si="20"/>
        <v>0.76769693000000006</v>
      </c>
      <c r="H216" s="250"/>
      <c r="I216" s="258">
        <f t="shared" si="17"/>
        <v>-2.5586200000000003E-2</v>
      </c>
      <c r="J216" s="330">
        <f t="shared" si="18"/>
        <v>-3.2253553658704415E-2</v>
      </c>
      <c r="K216" s="252"/>
      <c r="L216" s="252"/>
      <c r="M216" s="253"/>
    </row>
    <row r="217" spans="1:13" s="236" customFormat="1" ht="18">
      <c r="A217" s="244" t="s">
        <v>595</v>
      </c>
      <c r="B217" s="254" t="s">
        <v>525</v>
      </c>
      <c r="C217" s="249"/>
      <c r="D217" s="249"/>
      <c r="E217" s="249"/>
      <c r="F217" s="249">
        <f t="shared" si="16"/>
        <v>0</v>
      </c>
      <c r="G217" s="250"/>
      <c r="H217" s="250"/>
      <c r="I217" s="258"/>
      <c r="J217" s="330"/>
      <c r="K217" s="252"/>
      <c r="L217" s="252"/>
      <c r="M217" s="253"/>
    </row>
    <row r="218" spans="1:13" s="225" customFormat="1" ht="36">
      <c r="A218" s="243" t="s">
        <v>644</v>
      </c>
      <c r="B218" s="255" t="s">
        <v>146</v>
      </c>
      <c r="C218" s="249"/>
      <c r="D218" s="249">
        <v>1.7000000000000001E-2</v>
      </c>
      <c r="E218" s="249">
        <v>3.2320000000000002E-2</v>
      </c>
      <c r="F218" s="249">
        <f t="shared" si="16"/>
        <v>3.2320000000000002E-2</v>
      </c>
      <c r="G218" s="250"/>
      <c r="H218" s="250"/>
      <c r="I218" s="258">
        <f t="shared" ref="I218:I273" si="21">E218-D218</f>
        <v>1.532E-2</v>
      </c>
      <c r="J218" s="330">
        <f t="shared" ref="J218:J273" si="22">E218/D218-100%</f>
        <v>0.90117647058823525</v>
      </c>
      <c r="K218" s="252"/>
      <c r="L218" s="252"/>
      <c r="M218" s="253"/>
    </row>
    <row r="219" spans="1:13" s="225" customFormat="1" ht="36">
      <c r="A219" s="243" t="s">
        <v>645</v>
      </c>
      <c r="B219" s="255" t="s">
        <v>147</v>
      </c>
      <c r="C219" s="249"/>
      <c r="D219" s="249">
        <v>4.4880000000000003E-2</v>
      </c>
      <c r="E219" s="249">
        <v>4.4880000000000003E-2</v>
      </c>
      <c r="F219" s="249">
        <f t="shared" ref="F219:F273" si="23">E219</f>
        <v>4.4880000000000003E-2</v>
      </c>
      <c r="G219" s="250"/>
      <c r="H219" s="250"/>
      <c r="I219" s="258"/>
      <c r="J219" s="330"/>
      <c r="K219" s="252"/>
      <c r="L219" s="252"/>
      <c r="M219" s="253"/>
    </row>
    <row r="220" spans="1:13" s="236" customFormat="1" ht="18">
      <c r="A220" s="245" t="s">
        <v>529</v>
      </c>
      <c r="B220" s="254" t="s">
        <v>522</v>
      </c>
      <c r="C220" s="249"/>
      <c r="D220" s="249"/>
      <c r="E220" s="249"/>
      <c r="F220" s="249">
        <f t="shared" si="23"/>
        <v>0</v>
      </c>
      <c r="G220" s="250"/>
      <c r="H220" s="250"/>
      <c r="I220" s="258"/>
      <c r="J220" s="330"/>
      <c r="K220" s="252"/>
      <c r="L220" s="252"/>
      <c r="M220" s="253"/>
    </row>
    <row r="221" spans="1:13" s="225" customFormat="1" ht="36">
      <c r="A221" s="245" t="s">
        <v>2899</v>
      </c>
      <c r="B221" s="264" t="s">
        <v>2775</v>
      </c>
      <c r="C221" s="249"/>
      <c r="D221" s="249">
        <v>1.0215366399999999</v>
      </c>
      <c r="E221" s="249">
        <v>1.0215366399999999</v>
      </c>
      <c r="F221" s="249">
        <f t="shared" si="23"/>
        <v>1.0215366399999999</v>
      </c>
      <c r="G221" s="250">
        <f>E221</f>
        <v>1.0215366399999999</v>
      </c>
      <c r="H221" s="250"/>
      <c r="I221" s="258"/>
      <c r="J221" s="330"/>
      <c r="K221" s="252"/>
      <c r="L221" s="252"/>
      <c r="M221" s="253"/>
    </row>
    <row r="222" spans="1:13" s="225" customFormat="1" ht="54">
      <c r="A222" s="245" t="s">
        <v>2905</v>
      </c>
      <c r="B222" s="255" t="s">
        <v>2776</v>
      </c>
      <c r="C222" s="249"/>
      <c r="D222" s="249">
        <v>0.14988499999999999</v>
      </c>
      <c r="E222" s="249">
        <v>0.14688499999999999</v>
      </c>
      <c r="F222" s="249">
        <f t="shared" si="23"/>
        <v>0.14688499999999999</v>
      </c>
      <c r="G222" s="250"/>
      <c r="H222" s="250"/>
      <c r="I222" s="258">
        <f t="shared" si="21"/>
        <v>-3.0000000000000027E-3</v>
      </c>
      <c r="J222" s="330">
        <f t="shared" si="22"/>
        <v>-2.0015345097908366E-2</v>
      </c>
      <c r="K222" s="252"/>
      <c r="L222" s="252"/>
      <c r="M222" s="253"/>
    </row>
    <row r="223" spans="1:13" s="236" customFormat="1" ht="36">
      <c r="A223" s="245" t="s">
        <v>600</v>
      </c>
      <c r="B223" s="254" t="s">
        <v>601</v>
      </c>
      <c r="C223" s="249"/>
      <c r="D223" s="249"/>
      <c r="E223" s="249"/>
      <c r="F223" s="249">
        <f t="shared" si="23"/>
        <v>0</v>
      </c>
      <c r="G223" s="250"/>
      <c r="H223" s="250"/>
      <c r="I223" s="258"/>
      <c r="J223" s="330"/>
      <c r="K223" s="252"/>
      <c r="L223" s="252"/>
      <c r="M223" s="274"/>
    </row>
    <row r="224" spans="1:13" s="236" customFormat="1" ht="100.5" customHeight="1">
      <c r="A224" s="245" t="s">
        <v>1434</v>
      </c>
      <c r="B224" s="322" t="s">
        <v>3432</v>
      </c>
      <c r="C224" s="249"/>
      <c r="D224" s="296">
        <v>0</v>
      </c>
      <c r="E224" s="296">
        <v>4.5916680000000001E-2</v>
      </c>
      <c r="F224" s="249">
        <f t="shared" si="23"/>
        <v>4.5916680000000001E-2</v>
      </c>
      <c r="G224" s="290">
        <v>0</v>
      </c>
      <c r="H224" s="290"/>
      <c r="I224" s="258">
        <f t="shared" si="21"/>
        <v>4.5916680000000001E-2</v>
      </c>
      <c r="J224" s="330"/>
      <c r="K224" s="289"/>
      <c r="L224" s="289"/>
      <c r="M224" s="292"/>
    </row>
    <row r="225" spans="1:13" s="236" customFormat="1" ht="90">
      <c r="A225" s="245" t="s">
        <v>1432</v>
      </c>
      <c r="B225" s="322" t="s">
        <v>3433</v>
      </c>
      <c r="C225" s="249"/>
      <c r="D225" s="296">
        <v>0</v>
      </c>
      <c r="E225" s="296">
        <v>2.6147590000000002E-2</v>
      </c>
      <c r="F225" s="249">
        <f t="shared" si="23"/>
        <v>2.6147590000000002E-2</v>
      </c>
      <c r="G225" s="290">
        <v>0</v>
      </c>
      <c r="H225" s="290"/>
      <c r="I225" s="258">
        <f t="shared" si="21"/>
        <v>2.6147590000000002E-2</v>
      </c>
      <c r="J225" s="330"/>
      <c r="K225" s="289"/>
      <c r="L225" s="289"/>
      <c r="M225" s="292"/>
    </row>
    <row r="226" spans="1:13" s="236" customFormat="1" ht="18">
      <c r="A226" s="245" t="s">
        <v>603</v>
      </c>
      <c r="B226" s="254" t="s">
        <v>521</v>
      </c>
      <c r="C226" s="249"/>
      <c r="D226" s="249"/>
      <c r="E226" s="249"/>
      <c r="F226" s="249"/>
      <c r="G226" s="250"/>
      <c r="H226" s="250"/>
      <c r="I226" s="258"/>
      <c r="J226" s="330"/>
      <c r="K226" s="252"/>
      <c r="L226" s="252"/>
      <c r="M226" s="253"/>
    </row>
    <row r="227" spans="1:13" s="225" customFormat="1" ht="18">
      <c r="A227" s="245" t="s">
        <v>3262</v>
      </c>
      <c r="B227" s="264" t="s">
        <v>3261</v>
      </c>
      <c r="C227" s="249"/>
      <c r="D227" s="249">
        <v>0.22</v>
      </c>
      <c r="E227" s="249">
        <v>0.22475999999999999</v>
      </c>
      <c r="F227" s="249">
        <f t="shared" si="23"/>
        <v>0.22475999999999999</v>
      </c>
      <c r="G227" s="250"/>
      <c r="H227" s="250"/>
      <c r="I227" s="258">
        <f t="shared" si="21"/>
        <v>4.7599999999999865E-3</v>
      </c>
      <c r="J227" s="330">
        <f t="shared" si="22"/>
        <v>2.1636363636363676E-2</v>
      </c>
      <c r="K227" s="252"/>
      <c r="L227" s="252"/>
      <c r="M227" s="253"/>
    </row>
    <row r="228" spans="1:13" s="237" customFormat="1" ht="27" customHeight="1">
      <c r="A228" s="343" t="s">
        <v>491</v>
      </c>
      <c r="B228" s="344" t="s">
        <v>148</v>
      </c>
      <c r="C228" s="249"/>
      <c r="D228" s="249">
        <v>11.822931080000004</v>
      </c>
      <c r="E228" s="249">
        <v>12.24189073</v>
      </c>
      <c r="F228" s="249">
        <f t="shared" si="23"/>
        <v>12.24189073</v>
      </c>
      <c r="G228" s="249">
        <f>SUM(G229:G275)</f>
        <v>9.2592977399999992</v>
      </c>
      <c r="H228" s="258"/>
      <c r="I228" s="258">
        <f t="shared" si="21"/>
        <v>0.41895964999999613</v>
      </c>
      <c r="J228" s="330">
        <f t="shared" si="22"/>
        <v>3.5436191513348092E-2</v>
      </c>
      <c r="K228" s="252"/>
      <c r="L228" s="252"/>
      <c r="M228" s="253"/>
    </row>
    <row r="229" spans="1:13" s="236" customFormat="1" ht="18">
      <c r="A229" s="244" t="s">
        <v>519</v>
      </c>
      <c r="B229" s="254" t="s">
        <v>2750</v>
      </c>
      <c r="C229" s="249"/>
      <c r="D229" s="249"/>
      <c r="E229" s="249"/>
      <c r="F229" s="249"/>
      <c r="G229" s="250"/>
      <c r="H229" s="250"/>
      <c r="I229" s="258"/>
      <c r="J229" s="330"/>
      <c r="K229" s="252"/>
      <c r="L229" s="252"/>
      <c r="M229" s="253"/>
    </row>
    <row r="230" spans="1:13" s="225" customFormat="1" ht="36">
      <c r="A230" s="243" t="s">
        <v>3260</v>
      </c>
      <c r="B230" s="255" t="s">
        <v>175</v>
      </c>
      <c r="C230" s="249"/>
      <c r="D230" s="249">
        <v>0.27300000000000002</v>
      </c>
      <c r="E230" s="249">
        <v>0.22631914</v>
      </c>
      <c r="F230" s="249">
        <f t="shared" si="23"/>
        <v>0.22631914</v>
      </c>
      <c r="G230" s="250">
        <f>E230</f>
        <v>0.22631914</v>
      </c>
      <c r="H230" s="250"/>
      <c r="I230" s="258">
        <f t="shared" si="21"/>
        <v>-4.6680860000000018E-2</v>
      </c>
      <c r="J230" s="330">
        <f t="shared" si="22"/>
        <v>-0.17099216117216121</v>
      </c>
      <c r="K230" s="252"/>
      <c r="L230" s="252"/>
      <c r="M230" s="253"/>
    </row>
    <row r="231" spans="1:13" s="225" customFormat="1" ht="36">
      <c r="A231" s="243" t="s">
        <v>3259</v>
      </c>
      <c r="B231" s="255" t="s">
        <v>177</v>
      </c>
      <c r="C231" s="249"/>
      <c r="D231" s="249">
        <v>0.32</v>
      </c>
      <c r="E231" s="249">
        <v>0.28557995999999997</v>
      </c>
      <c r="F231" s="249">
        <f t="shared" si="23"/>
        <v>0.28557995999999997</v>
      </c>
      <c r="G231" s="250">
        <f>E231</f>
        <v>0.28557995999999997</v>
      </c>
      <c r="H231" s="250"/>
      <c r="I231" s="258">
        <f t="shared" si="21"/>
        <v>-3.4420040000000041E-2</v>
      </c>
      <c r="J231" s="330">
        <f t="shared" si="22"/>
        <v>-0.10756262500000013</v>
      </c>
      <c r="K231" s="252"/>
      <c r="L231" s="252"/>
      <c r="M231" s="253"/>
    </row>
    <row r="232" spans="1:13" s="225" customFormat="1" ht="36">
      <c r="A232" s="243" t="s">
        <v>3258</v>
      </c>
      <c r="B232" s="255" t="s">
        <v>178</v>
      </c>
      <c r="C232" s="249"/>
      <c r="D232" s="249">
        <v>0.21922351999999998</v>
      </c>
      <c r="E232" s="249">
        <v>0.21922351999999998</v>
      </c>
      <c r="F232" s="249">
        <f t="shared" si="23"/>
        <v>0.21922351999999998</v>
      </c>
      <c r="G232" s="250">
        <f>E232</f>
        <v>0.21922351999999998</v>
      </c>
      <c r="H232" s="250"/>
      <c r="I232" s="258"/>
      <c r="J232" s="330"/>
      <c r="K232" s="252"/>
      <c r="L232" s="252"/>
      <c r="M232" s="253"/>
    </row>
    <row r="233" spans="1:13" s="225" customFormat="1" ht="36">
      <c r="A233" s="243" t="s">
        <v>3257</v>
      </c>
      <c r="B233" s="255" t="s">
        <v>179</v>
      </c>
      <c r="C233" s="249"/>
      <c r="D233" s="249">
        <v>0.30031987999999998</v>
      </c>
      <c r="E233" s="249">
        <v>0.30032039999999999</v>
      </c>
      <c r="F233" s="249">
        <f t="shared" si="23"/>
        <v>0.30032039999999999</v>
      </c>
      <c r="G233" s="250">
        <f>E233</f>
        <v>0.30032039999999999</v>
      </c>
      <c r="H233" s="250"/>
      <c r="I233" s="258"/>
      <c r="J233" s="330"/>
      <c r="K233" s="252"/>
      <c r="L233" s="252"/>
      <c r="M233" s="253"/>
    </row>
    <row r="234" spans="1:13" s="225" customFormat="1" ht="54">
      <c r="A234" s="243" t="s">
        <v>3256</v>
      </c>
      <c r="B234" s="297" t="s">
        <v>3255</v>
      </c>
      <c r="C234" s="249"/>
      <c r="D234" s="249">
        <v>0.68800000000000006</v>
      </c>
      <c r="E234" s="249">
        <v>0.73427115000000009</v>
      </c>
      <c r="F234" s="249">
        <f t="shared" si="23"/>
        <v>0.73427115000000009</v>
      </c>
      <c r="G234" s="250"/>
      <c r="H234" s="250"/>
      <c r="I234" s="258">
        <f t="shared" si="21"/>
        <v>4.6271150000000039E-2</v>
      </c>
      <c r="J234" s="330">
        <f t="shared" si="22"/>
        <v>6.7254578488372241E-2</v>
      </c>
      <c r="K234" s="252"/>
      <c r="L234" s="252"/>
      <c r="M234" s="253"/>
    </row>
    <row r="235" spans="1:13" s="225" customFormat="1" ht="54">
      <c r="A235" s="243" t="s">
        <v>3254</v>
      </c>
      <c r="B235" s="297" t="s">
        <v>3253</v>
      </c>
      <c r="C235" s="249"/>
      <c r="D235" s="249">
        <v>0.70900000000000007</v>
      </c>
      <c r="E235" s="249">
        <v>0.81112255</v>
      </c>
      <c r="F235" s="249">
        <f t="shared" si="23"/>
        <v>0.81112255</v>
      </c>
      <c r="G235" s="250"/>
      <c r="H235" s="250"/>
      <c r="I235" s="258">
        <f t="shared" si="21"/>
        <v>0.10212254999999992</v>
      </c>
      <c r="J235" s="330">
        <f t="shared" si="22"/>
        <v>0.14403744710860344</v>
      </c>
      <c r="K235" s="252"/>
      <c r="L235" s="252"/>
      <c r="M235" s="253"/>
    </row>
    <row r="236" spans="1:13" s="225" customFormat="1" ht="54">
      <c r="A236" s="243" t="s">
        <v>3252</v>
      </c>
      <c r="B236" s="297" t="s">
        <v>3251</v>
      </c>
      <c r="C236" s="249"/>
      <c r="D236" s="249">
        <v>0.70900000000000007</v>
      </c>
      <c r="E236" s="249">
        <v>0.79837791999999996</v>
      </c>
      <c r="F236" s="249">
        <f t="shared" si="23"/>
        <v>0.79837791999999996</v>
      </c>
      <c r="G236" s="250"/>
      <c r="H236" s="250"/>
      <c r="I236" s="258">
        <f t="shared" si="21"/>
        <v>8.9377919999999889E-2</v>
      </c>
      <c r="J236" s="330">
        <f t="shared" si="22"/>
        <v>0.12606194640338497</v>
      </c>
      <c r="K236" s="252"/>
      <c r="L236" s="252"/>
      <c r="M236" s="253"/>
    </row>
    <row r="237" spans="1:13" s="236" customFormat="1" ht="18">
      <c r="A237" s="244" t="s">
        <v>594</v>
      </c>
      <c r="B237" s="254" t="s">
        <v>524</v>
      </c>
      <c r="C237" s="249"/>
      <c r="D237" s="249"/>
      <c r="E237" s="249"/>
      <c r="F237" s="249"/>
      <c r="G237" s="250"/>
      <c r="H237" s="250"/>
      <c r="I237" s="258"/>
      <c r="J237" s="330"/>
      <c r="K237" s="252"/>
      <c r="L237" s="252"/>
      <c r="M237" s="253"/>
    </row>
    <row r="238" spans="1:13" s="225" customFormat="1" ht="72">
      <c r="A238" s="243" t="s">
        <v>3250</v>
      </c>
      <c r="B238" s="255" t="s">
        <v>150</v>
      </c>
      <c r="C238" s="249"/>
      <c r="D238" s="249">
        <v>0.55000000000000004</v>
      </c>
      <c r="E238" s="249">
        <v>0.59522268999999994</v>
      </c>
      <c r="F238" s="249">
        <f t="shared" si="23"/>
        <v>0.59522268999999994</v>
      </c>
      <c r="G238" s="250">
        <f>E238</f>
        <v>0.59522268999999994</v>
      </c>
      <c r="H238" s="251"/>
      <c r="I238" s="258">
        <f t="shared" si="21"/>
        <v>4.5222689999999899E-2</v>
      </c>
      <c r="J238" s="330">
        <f t="shared" si="22"/>
        <v>8.2223072727272584E-2</v>
      </c>
      <c r="K238" s="252"/>
      <c r="L238" s="252"/>
      <c r="M238" s="253"/>
    </row>
    <row r="239" spans="1:13" s="225" customFormat="1" ht="36">
      <c r="A239" s="243" t="s">
        <v>3249</v>
      </c>
      <c r="B239" s="255" t="s">
        <v>156</v>
      </c>
      <c r="C239" s="249"/>
      <c r="D239" s="249">
        <v>0.13895094</v>
      </c>
      <c r="E239" s="249">
        <v>0.13895094</v>
      </c>
      <c r="F239" s="249">
        <f t="shared" si="23"/>
        <v>0.13895094</v>
      </c>
      <c r="G239" s="250">
        <f t="shared" ref="G239:G242" si="24">E239</f>
        <v>0.13895094</v>
      </c>
      <c r="H239" s="251"/>
      <c r="I239" s="258"/>
      <c r="J239" s="330"/>
      <c r="K239" s="252"/>
      <c r="L239" s="252"/>
      <c r="M239" s="253"/>
    </row>
    <row r="240" spans="1:13" s="225" customFormat="1" ht="36">
      <c r="A240" s="243" t="s">
        <v>3248</v>
      </c>
      <c r="B240" s="255" t="s">
        <v>158</v>
      </c>
      <c r="C240" s="249"/>
      <c r="D240" s="249">
        <v>0.18208745000000001</v>
      </c>
      <c r="E240" s="249">
        <v>0.18208745000000001</v>
      </c>
      <c r="F240" s="249">
        <f t="shared" si="23"/>
        <v>0.18208745000000001</v>
      </c>
      <c r="G240" s="250">
        <f t="shared" si="24"/>
        <v>0.18208745000000001</v>
      </c>
      <c r="H240" s="251"/>
      <c r="I240" s="258"/>
      <c r="J240" s="330"/>
      <c r="K240" s="252"/>
      <c r="L240" s="252"/>
      <c r="M240" s="253"/>
    </row>
    <row r="241" spans="1:13" s="225" customFormat="1" ht="36">
      <c r="A241" s="243" t="s">
        <v>3247</v>
      </c>
      <c r="B241" s="255" t="s">
        <v>160</v>
      </c>
      <c r="C241" s="249"/>
      <c r="D241" s="249">
        <v>0.10441691</v>
      </c>
      <c r="E241" s="249">
        <v>0.10441691</v>
      </c>
      <c r="F241" s="249">
        <f t="shared" si="23"/>
        <v>0.10441691</v>
      </c>
      <c r="G241" s="250">
        <f t="shared" si="24"/>
        <v>0.10441691</v>
      </c>
      <c r="H241" s="251"/>
      <c r="I241" s="258"/>
      <c r="J241" s="330"/>
      <c r="K241" s="252"/>
      <c r="L241" s="252"/>
      <c r="M241" s="253"/>
    </row>
    <row r="242" spans="1:13" s="225" customFormat="1" ht="36">
      <c r="A242" s="243" t="s">
        <v>3246</v>
      </c>
      <c r="B242" s="255" t="s">
        <v>162</v>
      </c>
      <c r="C242" s="249"/>
      <c r="D242" s="249">
        <v>0.1318983</v>
      </c>
      <c r="E242" s="249">
        <v>0.1318983</v>
      </c>
      <c r="F242" s="249">
        <f t="shared" si="23"/>
        <v>0.1318983</v>
      </c>
      <c r="G242" s="250">
        <f t="shared" si="24"/>
        <v>0.1318983</v>
      </c>
      <c r="H242" s="251"/>
      <c r="I242" s="258"/>
      <c r="J242" s="330"/>
      <c r="K242" s="252"/>
      <c r="L242" s="252"/>
      <c r="M242" s="253"/>
    </row>
    <row r="243" spans="1:13" s="225" customFormat="1" ht="36">
      <c r="A243" s="243" t="s">
        <v>3245</v>
      </c>
      <c r="B243" s="255" t="s">
        <v>164</v>
      </c>
      <c r="C243" s="249"/>
      <c r="D243" s="249">
        <v>0.18283632999999999</v>
      </c>
      <c r="E243" s="249">
        <v>0.18283632999999999</v>
      </c>
      <c r="F243" s="249">
        <f t="shared" si="23"/>
        <v>0.18283632999999999</v>
      </c>
      <c r="G243" s="250">
        <f>E243</f>
        <v>0.18283632999999999</v>
      </c>
      <c r="H243" s="251"/>
      <c r="I243" s="258"/>
      <c r="J243" s="330"/>
      <c r="K243" s="252"/>
      <c r="L243" s="252"/>
      <c r="M243" s="253"/>
    </row>
    <row r="244" spans="1:13" s="225" customFormat="1" ht="36">
      <c r="A244" s="243" t="s">
        <v>3244</v>
      </c>
      <c r="B244" s="255" t="s">
        <v>166</v>
      </c>
      <c r="C244" s="249"/>
      <c r="D244" s="249">
        <v>8.1710959999999999E-2</v>
      </c>
      <c r="E244" s="249">
        <v>8.1710959999999999E-2</v>
      </c>
      <c r="F244" s="249">
        <f t="shared" si="23"/>
        <v>8.1710959999999999E-2</v>
      </c>
      <c r="G244" s="250">
        <f t="shared" ref="G244:G245" si="25">E244</f>
        <v>8.1710959999999999E-2</v>
      </c>
      <c r="H244" s="251"/>
      <c r="I244" s="258"/>
      <c r="J244" s="330"/>
      <c r="K244" s="252"/>
      <c r="L244" s="252"/>
      <c r="M244" s="253"/>
    </row>
    <row r="245" spans="1:13" s="225" customFormat="1" ht="36">
      <c r="A245" s="243" t="s">
        <v>3243</v>
      </c>
      <c r="B245" s="255" t="s">
        <v>167</v>
      </c>
      <c r="C245" s="249"/>
      <c r="D245" s="249">
        <v>9.7738420000000006E-2</v>
      </c>
      <c r="E245" s="249">
        <v>9.7738420000000006E-2</v>
      </c>
      <c r="F245" s="249">
        <f t="shared" si="23"/>
        <v>9.7738420000000006E-2</v>
      </c>
      <c r="G245" s="250">
        <f t="shared" si="25"/>
        <v>9.7738420000000006E-2</v>
      </c>
      <c r="H245" s="251"/>
      <c r="I245" s="258"/>
      <c r="J245" s="330"/>
      <c r="K245" s="252"/>
      <c r="L245" s="252"/>
      <c r="M245" s="253"/>
    </row>
    <row r="246" spans="1:13" s="225" customFormat="1" ht="22.5" customHeight="1">
      <c r="A246" s="243" t="s">
        <v>3242</v>
      </c>
      <c r="B246" s="255" t="s">
        <v>168</v>
      </c>
      <c r="C246" s="249"/>
      <c r="D246" s="249">
        <v>0.30127238000000001</v>
      </c>
      <c r="E246" s="249">
        <v>0.30127238000000001</v>
      </c>
      <c r="F246" s="249">
        <f t="shared" si="23"/>
        <v>0.30127238000000001</v>
      </c>
      <c r="G246" s="250">
        <f>E246</f>
        <v>0.30127238000000001</v>
      </c>
      <c r="H246" s="251"/>
      <c r="I246" s="258"/>
      <c r="J246" s="330"/>
      <c r="K246" s="252"/>
      <c r="L246" s="252"/>
      <c r="M246" s="253"/>
    </row>
    <row r="247" spans="1:13" s="225" customFormat="1" ht="36">
      <c r="A247" s="243" t="s">
        <v>3241</v>
      </c>
      <c r="B247" s="255" t="s">
        <v>169</v>
      </c>
      <c r="C247" s="249"/>
      <c r="D247" s="249">
        <v>0.217</v>
      </c>
      <c r="E247" s="249">
        <v>0.22071752</v>
      </c>
      <c r="F247" s="249">
        <f t="shared" si="23"/>
        <v>0.22071752</v>
      </c>
      <c r="G247" s="249">
        <v>0.22071752</v>
      </c>
      <c r="H247" s="251"/>
      <c r="I247" s="258">
        <f t="shared" si="21"/>
        <v>3.7175200000000019E-3</v>
      </c>
      <c r="J247" s="330">
        <f t="shared" si="22"/>
        <v>1.7131428571428575E-2</v>
      </c>
      <c r="K247" s="252"/>
      <c r="L247" s="252"/>
      <c r="M247" s="253"/>
    </row>
    <row r="248" spans="1:13" s="225" customFormat="1" ht="72">
      <c r="A248" s="243" t="s">
        <v>3240</v>
      </c>
      <c r="B248" s="255" t="s">
        <v>180</v>
      </c>
      <c r="C248" s="249"/>
      <c r="D248" s="249">
        <v>2.5</v>
      </c>
      <c r="E248" s="249">
        <v>2.6916101800000005</v>
      </c>
      <c r="F248" s="249">
        <f t="shared" si="23"/>
        <v>2.6916101800000005</v>
      </c>
      <c r="G248" s="249">
        <v>2.6916101800000005</v>
      </c>
      <c r="H248" s="251"/>
      <c r="I248" s="258">
        <f t="shared" si="21"/>
        <v>0.19161018000000052</v>
      </c>
      <c r="J248" s="330">
        <f t="shared" si="22"/>
        <v>7.6644072000000119E-2</v>
      </c>
      <c r="K248" s="252"/>
      <c r="L248" s="252"/>
      <c r="M248" s="253"/>
    </row>
    <row r="249" spans="1:13" s="225" customFormat="1" ht="108">
      <c r="A249" s="243" t="s">
        <v>3239</v>
      </c>
      <c r="B249" s="323" t="s">
        <v>3435</v>
      </c>
      <c r="C249" s="249"/>
      <c r="D249" s="249">
        <v>7.2764759999999998E-2</v>
      </c>
      <c r="E249" s="249">
        <v>7.2764759999999998E-2</v>
      </c>
      <c r="F249" s="249">
        <f t="shared" si="23"/>
        <v>7.2764759999999998E-2</v>
      </c>
      <c r="G249" s="250">
        <f>E249</f>
        <v>7.2764759999999998E-2</v>
      </c>
      <c r="H249" s="251"/>
      <c r="I249" s="258"/>
      <c r="J249" s="330"/>
      <c r="K249" s="252"/>
      <c r="L249" s="252"/>
      <c r="M249" s="253"/>
    </row>
    <row r="250" spans="1:13" s="225" customFormat="1" ht="90">
      <c r="A250" s="243" t="s">
        <v>3238</v>
      </c>
      <c r="B250" s="255" t="s">
        <v>3470</v>
      </c>
      <c r="C250" s="249"/>
      <c r="D250" s="249">
        <v>0.05</v>
      </c>
      <c r="E250" s="249">
        <v>6.738899000000001E-2</v>
      </c>
      <c r="F250" s="249">
        <f t="shared" si="23"/>
        <v>6.738899000000001E-2</v>
      </c>
      <c r="G250" s="250"/>
      <c r="H250" s="251"/>
      <c r="I250" s="258">
        <f t="shared" si="21"/>
        <v>1.7388990000000007E-2</v>
      </c>
      <c r="J250" s="330">
        <f t="shared" si="22"/>
        <v>0.34777980000000008</v>
      </c>
      <c r="K250" s="252"/>
      <c r="L250" s="250">
        <f>I250</f>
        <v>1.7388990000000007E-2</v>
      </c>
      <c r="M250" s="274"/>
    </row>
    <row r="251" spans="1:13" s="225" customFormat="1" ht="90">
      <c r="A251" s="243" t="s">
        <v>3237</v>
      </c>
      <c r="B251" s="255" t="s">
        <v>3471</v>
      </c>
      <c r="C251" s="249"/>
      <c r="D251" s="249">
        <v>0.03</v>
      </c>
      <c r="E251" s="249">
        <v>3.7774919999999997E-2</v>
      </c>
      <c r="F251" s="249">
        <f t="shared" si="23"/>
        <v>3.7774919999999997E-2</v>
      </c>
      <c r="G251" s="250"/>
      <c r="H251" s="251"/>
      <c r="I251" s="258">
        <f t="shared" si="21"/>
        <v>7.7749199999999977E-3</v>
      </c>
      <c r="J251" s="330">
        <f t="shared" si="22"/>
        <v>0.25916399999999995</v>
      </c>
      <c r="K251" s="252"/>
      <c r="L251" s="250">
        <f>I251</f>
        <v>7.7749199999999977E-3</v>
      </c>
      <c r="M251" s="274"/>
    </row>
    <row r="252" spans="1:13" s="225" customFormat="1" ht="36">
      <c r="A252" s="243" t="s">
        <v>3236</v>
      </c>
      <c r="B252" s="255" t="s">
        <v>3235</v>
      </c>
      <c r="C252" s="249"/>
      <c r="D252" s="249">
        <v>0.25</v>
      </c>
      <c r="E252" s="249">
        <v>0.23149746000000002</v>
      </c>
      <c r="F252" s="249">
        <f t="shared" si="23"/>
        <v>0.23149746000000002</v>
      </c>
      <c r="G252" s="250"/>
      <c r="H252" s="251"/>
      <c r="I252" s="258">
        <f t="shared" si="21"/>
        <v>-1.8502539999999984E-2</v>
      </c>
      <c r="J252" s="330">
        <f t="shared" si="22"/>
        <v>-7.4010159999999936E-2</v>
      </c>
      <c r="K252" s="252"/>
      <c r="L252" s="252"/>
      <c r="M252" s="253"/>
    </row>
    <row r="253" spans="1:13" s="225" customFormat="1" ht="90">
      <c r="A253" s="243" t="s">
        <v>3234</v>
      </c>
      <c r="B253" s="255" t="s">
        <v>3434</v>
      </c>
      <c r="C253" s="249"/>
      <c r="D253" s="249">
        <v>0.17499999999999999</v>
      </c>
      <c r="E253" s="249">
        <v>0.17685704000000002</v>
      </c>
      <c r="F253" s="249">
        <f t="shared" si="23"/>
        <v>0.17685704000000002</v>
      </c>
      <c r="G253" s="250">
        <f>E253</f>
        <v>0.17685704000000002</v>
      </c>
      <c r="H253" s="251"/>
      <c r="I253" s="258">
        <f t="shared" si="21"/>
        <v>1.857040000000032E-3</v>
      </c>
      <c r="J253" s="330">
        <f t="shared" si="22"/>
        <v>1.0611657142857389E-2</v>
      </c>
      <c r="K253" s="252"/>
      <c r="L253" s="252"/>
      <c r="M253" s="253"/>
    </row>
    <row r="254" spans="1:13" s="225" customFormat="1" ht="108">
      <c r="A254" s="243" t="s">
        <v>3400</v>
      </c>
      <c r="B254" s="324" t="s">
        <v>3401</v>
      </c>
      <c r="C254" s="249"/>
      <c r="D254" s="249"/>
      <c r="E254" s="249">
        <v>1.66E-2</v>
      </c>
      <c r="F254" s="249">
        <f t="shared" si="23"/>
        <v>1.66E-2</v>
      </c>
      <c r="G254" s="250"/>
      <c r="H254" s="251"/>
      <c r="I254" s="258">
        <f t="shared" si="21"/>
        <v>1.66E-2</v>
      </c>
      <c r="J254" s="330"/>
      <c r="K254" s="252"/>
      <c r="L254" s="252"/>
      <c r="M254" s="253"/>
    </row>
    <row r="255" spans="1:13" s="236" customFormat="1" ht="18">
      <c r="A255" s="244" t="s">
        <v>595</v>
      </c>
      <c r="B255" s="254" t="s">
        <v>525</v>
      </c>
      <c r="C255" s="249"/>
      <c r="D255" s="249"/>
      <c r="E255" s="249"/>
      <c r="F255" s="249"/>
      <c r="G255" s="250"/>
      <c r="H255" s="250"/>
      <c r="I255" s="258"/>
      <c r="J255" s="330"/>
      <c r="K255" s="252"/>
      <c r="L255" s="252"/>
      <c r="M255" s="253"/>
    </row>
    <row r="256" spans="1:13" s="225" customFormat="1" ht="36">
      <c r="A256" s="243" t="s">
        <v>174</v>
      </c>
      <c r="B256" s="255" t="s">
        <v>3233</v>
      </c>
      <c r="C256" s="249"/>
      <c r="D256" s="249">
        <v>4.1000000000000002E-2</v>
      </c>
      <c r="E256" s="249">
        <v>3.125E-2</v>
      </c>
      <c r="F256" s="249">
        <f t="shared" si="23"/>
        <v>3.125E-2</v>
      </c>
      <c r="G256" s="250"/>
      <c r="H256" s="250"/>
      <c r="I256" s="258">
        <f t="shared" si="21"/>
        <v>-9.7500000000000017E-3</v>
      </c>
      <c r="J256" s="330">
        <f t="shared" si="22"/>
        <v>-0.23780487804878048</v>
      </c>
      <c r="K256" s="258">
        <v>-9.7500000000000017E-3</v>
      </c>
      <c r="L256" s="252"/>
      <c r="M256" s="256"/>
    </row>
    <row r="257" spans="1:13" s="225" customFormat="1" ht="18">
      <c r="A257" s="243" t="s">
        <v>176</v>
      </c>
      <c r="B257" s="255" t="s">
        <v>3232</v>
      </c>
      <c r="C257" s="249"/>
      <c r="D257" s="249">
        <v>4.1000000000000002E-2</v>
      </c>
      <c r="E257" s="249">
        <v>5.033E-2</v>
      </c>
      <c r="F257" s="249">
        <f t="shared" si="23"/>
        <v>5.033E-2</v>
      </c>
      <c r="G257" s="250"/>
      <c r="H257" s="250"/>
      <c r="I257" s="258">
        <f t="shared" si="21"/>
        <v>9.329999999999998E-3</v>
      </c>
      <c r="J257" s="330">
        <f t="shared" si="22"/>
        <v>0.22756097560975608</v>
      </c>
      <c r="K257" s="258">
        <v>9.329999999999998E-3</v>
      </c>
      <c r="L257" s="252"/>
      <c r="M257" s="256"/>
    </row>
    <row r="258" spans="1:13" s="225" customFormat="1" ht="36">
      <c r="A258" s="243" t="s">
        <v>2566</v>
      </c>
      <c r="B258" s="255" t="s">
        <v>3231</v>
      </c>
      <c r="C258" s="249"/>
      <c r="D258" s="249">
        <v>4.1000000000000002E-2</v>
      </c>
      <c r="E258" s="249">
        <v>3.125E-2</v>
      </c>
      <c r="F258" s="249">
        <f t="shared" si="23"/>
        <v>3.125E-2</v>
      </c>
      <c r="G258" s="250"/>
      <c r="H258" s="250"/>
      <c r="I258" s="258">
        <f t="shared" si="21"/>
        <v>-9.7500000000000017E-3</v>
      </c>
      <c r="J258" s="330">
        <f t="shared" si="22"/>
        <v>-0.23780487804878048</v>
      </c>
      <c r="K258" s="258">
        <v>-9.7500000000000017E-3</v>
      </c>
      <c r="L258" s="252"/>
      <c r="M258" s="256"/>
    </row>
    <row r="259" spans="1:13" s="225" customFormat="1" ht="18">
      <c r="A259" s="243" t="s">
        <v>2564</v>
      </c>
      <c r="B259" s="255" t="s">
        <v>3230</v>
      </c>
      <c r="C259" s="249"/>
      <c r="D259" s="249">
        <v>4.1000000000000002E-2</v>
      </c>
      <c r="E259" s="249">
        <v>5.0299999999999997E-2</v>
      </c>
      <c r="F259" s="249">
        <f t="shared" si="23"/>
        <v>5.0299999999999997E-2</v>
      </c>
      <c r="G259" s="250"/>
      <c r="H259" s="250"/>
      <c r="I259" s="258">
        <f t="shared" si="21"/>
        <v>9.2999999999999958E-3</v>
      </c>
      <c r="J259" s="330">
        <f t="shared" si="22"/>
        <v>0.22682926829268291</v>
      </c>
      <c r="K259" s="258">
        <v>9.2999999999999958E-3</v>
      </c>
      <c r="L259" s="252"/>
      <c r="M259" s="256"/>
    </row>
    <row r="260" spans="1:13" s="225" customFormat="1" ht="54">
      <c r="A260" s="243" t="s">
        <v>2562</v>
      </c>
      <c r="B260" s="255" t="s">
        <v>3229</v>
      </c>
      <c r="C260" s="249"/>
      <c r="D260" s="249">
        <v>3.9E-2</v>
      </c>
      <c r="E260" s="249">
        <v>4.0809999999999999E-2</v>
      </c>
      <c r="F260" s="249">
        <f t="shared" si="23"/>
        <v>4.0809999999999999E-2</v>
      </c>
      <c r="G260" s="250"/>
      <c r="H260" s="250"/>
      <c r="I260" s="258">
        <f t="shared" si="21"/>
        <v>1.8099999999999991E-3</v>
      </c>
      <c r="J260" s="330">
        <f t="shared" si="22"/>
        <v>4.6410256410256423E-2</v>
      </c>
      <c r="K260" s="252"/>
      <c r="L260" s="252"/>
      <c r="M260" s="253"/>
    </row>
    <row r="261" spans="1:13" s="225" customFormat="1" ht="54">
      <c r="A261" s="243" t="s">
        <v>2898</v>
      </c>
      <c r="B261" s="255" t="s">
        <v>3228</v>
      </c>
      <c r="C261" s="249"/>
      <c r="D261" s="249">
        <v>3.9E-2</v>
      </c>
      <c r="E261" s="249">
        <v>4.0809999999999999E-2</v>
      </c>
      <c r="F261" s="249">
        <f t="shared" si="23"/>
        <v>4.0809999999999999E-2</v>
      </c>
      <c r="G261" s="250"/>
      <c r="H261" s="250"/>
      <c r="I261" s="258">
        <f t="shared" si="21"/>
        <v>1.8099999999999991E-3</v>
      </c>
      <c r="J261" s="330">
        <f t="shared" si="22"/>
        <v>4.6410256410256423E-2</v>
      </c>
      <c r="K261" s="252"/>
      <c r="L261" s="252"/>
      <c r="M261" s="253"/>
    </row>
    <row r="262" spans="1:13" s="225" customFormat="1" ht="54">
      <c r="A262" s="243" t="s">
        <v>2897</v>
      </c>
      <c r="B262" s="255" t="s">
        <v>3227</v>
      </c>
      <c r="C262" s="249"/>
      <c r="D262" s="249">
        <v>3.9E-2</v>
      </c>
      <c r="E262" s="249">
        <v>4.0809999999999999E-2</v>
      </c>
      <c r="F262" s="249">
        <f t="shared" si="23"/>
        <v>4.0809999999999999E-2</v>
      </c>
      <c r="G262" s="250"/>
      <c r="H262" s="250"/>
      <c r="I262" s="258">
        <f t="shared" si="21"/>
        <v>1.8099999999999991E-3</v>
      </c>
      <c r="J262" s="330">
        <f t="shared" si="22"/>
        <v>4.6410256410256423E-2</v>
      </c>
      <c r="K262" s="252"/>
      <c r="L262" s="252"/>
      <c r="M262" s="253"/>
    </row>
    <row r="263" spans="1:13" s="236" customFormat="1" ht="18">
      <c r="A263" s="245" t="s">
        <v>528</v>
      </c>
      <c r="B263" s="254" t="s">
        <v>597</v>
      </c>
      <c r="C263" s="249"/>
      <c r="D263" s="249"/>
      <c r="E263" s="249"/>
      <c r="F263" s="249"/>
      <c r="G263" s="250"/>
      <c r="H263" s="250"/>
      <c r="I263" s="258"/>
      <c r="J263" s="330"/>
      <c r="K263" s="252"/>
      <c r="L263" s="252"/>
      <c r="M263" s="253"/>
    </row>
    <row r="264" spans="1:13" s="225" customFormat="1" ht="18">
      <c r="A264" s="243" t="s">
        <v>646</v>
      </c>
      <c r="B264" s="255" t="s">
        <v>172</v>
      </c>
      <c r="C264" s="249"/>
      <c r="D264" s="249">
        <v>8.5000000000000006E-2</v>
      </c>
      <c r="E264" s="249">
        <v>8.4998999999999991E-2</v>
      </c>
      <c r="F264" s="249">
        <f t="shared" si="23"/>
        <v>8.4998999999999991E-2</v>
      </c>
      <c r="G264" s="250">
        <f>E264</f>
        <v>8.4998999999999991E-2</v>
      </c>
      <c r="H264" s="250"/>
      <c r="I264" s="258"/>
      <c r="J264" s="330"/>
      <c r="K264" s="252"/>
      <c r="L264" s="252"/>
      <c r="M264" s="253"/>
    </row>
    <row r="265" spans="1:13" s="225" customFormat="1" ht="36">
      <c r="A265" s="243" t="s">
        <v>647</v>
      </c>
      <c r="B265" s="255" t="s">
        <v>173</v>
      </c>
      <c r="C265" s="249"/>
      <c r="D265" s="249">
        <v>1.29</v>
      </c>
      <c r="E265" s="249">
        <v>1.2826690000000001</v>
      </c>
      <c r="F265" s="249">
        <f t="shared" si="23"/>
        <v>1.2826690000000001</v>
      </c>
      <c r="G265" s="250">
        <f t="shared" ref="G265:G269" si="26">E265</f>
        <v>1.2826690000000001</v>
      </c>
      <c r="H265" s="250"/>
      <c r="I265" s="258">
        <f t="shared" si="21"/>
        <v>-7.3309999999999764E-3</v>
      </c>
      <c r="J265" s="330">
        <f t="shared" si="22"/>
        <v>-5.6829457364341307E-3</v>
      </c>
      <c r="K265" s="252"/>
      <c r="L265" s="252"/>
      <c r="M265" s="253"/>
    </row>
    <row r="266" spans="1:13" s="225" customFormat="1" ht="18">
      <c r="A266" s="243" t="s">
        <v>648</v>
      </c>
      <c r="B266" s="255" t="s">
        <v>2777</v>
      </c>
      <c r="C266" s="249"/>
      <c r="D266" s="249">
        <v>1.2749999999999999</v>
      </c>
      <c r="E266" s="249">
        <v>1.2826690000000001</v>
      </c>
      <c r="F266" s="249">
        <f t="shared" si="23"/>
        <v>1.2826690000000001</v>
      </c>
      <c r="G266" s="250">
        <f t="shared" si="26"/>
        <v>1.2826690000000001</v>
      </c>
      <c r="H266" s="250"/>
      <c r="I266" s="258">
        <f t="shared" si="21"/>
        <v>7.6690000000001479E-3</v>
      </c>
      <c r="J266" s="330">
        <f t="shared" si="22"/>
        <v>6.0149019607844689E-3</v>
      </c>
      <c r="K266" s="252"/>
      <c r="L266" s="252"/>
      <c r="M266" s="253"/>
    </row>
    <row r="267" spans="1:13" s="225" customFormat="1" ht="18">
      <c r="A267" s="243" t="s">
        <v>2874</v>
      </c>
      <c r="B267" s="255" t="s">
        <v>2778</v>
      </c>
      <c r="C267" s="249"/>
      <c r="D267" s="249">
        <v>7.9000000000000001E-2</v>
      </c>
      <c r="E267" s="249">
        <v>7.8890000000000002E-2</v>
      </c>
      <c r="F267" s="249">
        <f t="shared" si="23"/>
        <v>7.8890000000000002E-2</v>
      </c>
      <c r="G267" s="250">
        <f t="shared" si="26"/>
        <v>7.8890000000000002E-2</v>
      </c>
      <c r="H267" s="250"/>
      <c r="I267" s="258"/>
      <c r="J267" s="330">
        <f t="shared" si="22"/>
        <v>-1.39240506329108E-3</v>
      </c>
      <c r="K267" s="252"/>
      <c r="L267" s="252"/>
      <c r="M267" s="253"/>
    </row>
    <row r="268" spans="1:13" s="225" customFormat="1" ht="18">
      <c r="A268" s="243" t="s">
        <v>2875</v>
      </c>
      <c r="B268" s="255" t="s">
        <v>2779</v>
      </c>
      <c r="C268" s="249"/>
      <c r="D268" s="249">
        <v>9.2999999999999999E-2</v>
      </c>
      <c r="E268" s="249">
        <v>9.269608E-2</v>
      </c>
      <c r="F268" s="249">
        <f t="shared" si="23"/>
        <v>9.269608E-2</v>
      </c>
      <c r="G268" s="250">
        <f t="shared" si="26"/>
        <v>9.269608E-2</v>
      </c>
      <c r="H268" s="250"/>
      <c r="I268" s="258"/>
      <c r="J268" s="330">
        <f t="shared" si="22"/>
        <v>-3.2679569892473115E-3</v>
      </c>
      <c r="K268" s="252"/>
      <c r="L268" s="252"/>
      <c r="M268" s="253"/>
    </row>
    <row r="269" spans="1:13" s="236" customFormat="1" ht="18">
      <c r="A269" s="245" t="s">
        <v>529</v>
      </c>
      <c r="B269" s="254" t="s">
        <v>522</v>
      </c>
      <c r="C269" s="249"/>
      <c r="D269" s="249"/>
      <c r="E269" s="249"/>
      <c r="F269" s="249">
        <f t="shared" si="23"/>
        <v>0</v>
      </c>
      <c r="G269" s="250">
        <f t="shared" si="26"/>
        <v>0</v>
      </c>
      <c r="H269" s="250"/>
      <c r="I269" s="258"/>
      <c r="J269" s="330"/>
      <c r="K269" s="252"/>
      <c r="L269" s="252"/>
      <c r="M269" s="253"/>
    </row>
    <row r="270" spans="1:13" s="225" customFormat="1" ht="36">
      <c r="A270" s="243" t="s">
        <v>649</v>
      </c>
      <c r="B270" s="255" t="s">
        <v>548</v>
      </c>
      <c r="C270" s="249"/>
      <c r="D270" s="249">
        <v>5.1164229999999998E-2</v>
      </c>
      <c r="E270" s="249">
        <v>5.1164229999999998E-2</v>
      </c>
      <c r="F270" s="249">
        <f t="shared" si="23"/>
        <v>5.1164229999999998E-2</v>
      </c>
      <c r="G270" s="250">
        <f>E270</f>
        <v>5.1164229999999998E-2</v>
      </c>
      <c r="H270" s="250"/>
      <c r="I270" s="258"/>
      <c r="J270" s="330"/>
      <c r="K270" s="252"/>
      <c r="L270" s="252"/>
      <c r="M270" s="253"/>
    </row>
    <row r="271" spans="1:13" s="236" customFormat="1" ht="18">
      <c r="A271" s="245" t="s">
        <v>530</v>
      </c>
      <c r="B271" s="254" t="s">
        <v>523</v>
      </c>
      <c r="C271" s="249"/>
      <c r="D271" s="249"/>
      <c r="E271" s="249"/>
      <c r="F271" s="249"/>
      <c r="G271" s="250"/>
      <c r="H271" s="250"/>
      <c r="I271" s="258"/>
      <c r="J271" s="330"/>
      <c r="K271" s="252"/>
      <c r="L271" s="252"/>
      <c r="M271" s="253"/>
    </row>
    <row r="272" spans="1:13" s="225" customFormat="1" ht="36">
      <c r="A272" s="243" t="s">
        <v>650</v>
      </c>
      <c r="B272" s="255" t="s">
        <v>152</v>
      </c>
      <c r="C272" s="249"/>
      <c r="D272" s="249">
        <v>0.15</v>
      </c>
      <c r="E272" s="249">
        <v>0.13448098</v>
      </c>
      <c r="F272" s="249">
        <f t="shared" si="23"/>
        <v>0.13448098</v>
      </c>
      <c r="G272" s="250">
        <f>E272</f>
        <v>0.13448098</v>
      </c>
      <c r="H272" s="250"/>
      <c r="I272" s="258">
        <f t="shared" si="21"/>
        <v>-1.5519019999999994E-2</v>
      </c>
      <c r="J272" s="330">
        <f t="shared" si="22"/>
        <v>-0.10346013333333326</v>
      </c>
      <c r="K272" s="252"/>
      <c r="L272" s="252"/>
      <c r="M272" s="253"/>
    </row>
    <row r="273" spans="1:13" s="225" customFormat="1" ht="18">
      <c r="A273" s="243" t="s">
        <v>651</v>
      </c>
      <c r="B273" s="255" t="s">
        <v>154</v>
      </c>
      <c r="C273" s="249"/>
      <c r="D273" s="249">
        <v>0.15</v>
      </c>
      <c r="E273" s="249">
        <v>0.15765554999999998</v>
      </c>
      <c r="F273" s="249">
        <f t="shared" si="23"/>
        <v>0.15765554999999998</v>
      </c>
      <c r="G273" s="250">
        <f>E273</f>
        <v>0.15765554999999998</v>
      </c>
      <c r="H273" s="250"/>
      <c r="I273" s="258">
        <f t="shared" si="21"/>
        <v>7.6555499999999832E-3</v>
      </c>
      <c r="J273" s="330">
        <f t="shared" si="22"/>
        <v>5.1036999999999999E-2</v>
      </c>
      <c r="K273" s="252"/>
      <c r="L273" s="252"/>
      <c r="M273" s="253"/>
    </row>
    <row r="274" spans="1:13" s="236" customFormat="1" ht="18">
      <c r="A274" s="245" t="s">
        <v>603</v>
      </c>
      <c r="B274" s="254" t="s">
        <v>521</v>
      </c>
      <c r="C274" s="249"/>
      <c r="D274" s="249"/>
      <c r="E274" s="249"/>
      <c r="F274" s="249"/>
      <c r="G274" s="250"/>
      <c r="H274" s="250"/>
      <c r="I274" s="258"/>
      <c r="J274" s="330"/>
      <c r="K274" s="252"/>
      <c r="L274" s="252"/>
      <c r="M274" s="253"/>
    </row>
    <row r="275" spans="1:13" s="225" customFormat="1" ht="18">
      <c r="A275" s="243" t="s">
        <v>652</v>
      </c>
      <c r="B275" s="255" t="s">
        <v>171</v>
      </c>
      <c r="C275" s="249"/>
      <c r="D275" s="249">
        <v>8.4547000000000011E-2</v>
      </c>
      <c r="E275" s="249">
        <v>8.4547000000000011E-2</v>
      </c>
      <c r="F275" s="249">
        <f t="shared" ref="F275:F323" si="27">E275</f>
        <v>8.4547000000000011E-2</v>
      </c>
      <c r="G275" s="250">
        <f>E275</f>
        <v>8.4547000000000011E-2</v>
      </c>
      <c r="H275" s="250"/>
      <c r="I275" s="258"/>
      <c r="J275" s="330"/>
      <c r="K275" s="252"/>
      <c r="L275" s="252"/>
      <c r="M275" s="253"/>
    </row>
    <row r="276" spans="1:13" s="237" customFormat="1" ht="18">
      <c r="A276" s="341" t="s">
        <v>492</v>
      </c>
      <c r="B276" s="345" t="s">
        <v>493</v>
      </c>
      <c r="C276" s="258"/>
      <c r="D276" s="258">
        <v>14.416144561458371</v>
      </c>
      <c r="E276" s="258">
        <v>14.334632543000001</v>
      </c>
      <c r="F276" s="249">
        <f t="shared" si="27"/>
        <v>14.334632543000001</v>
      </c>
      <c r="G276" s="258">
        <f>SUM(G277:G297)</f>
        <v>1.4258847430000001</v>
      </c>
      <c r="H276" s="258"/>
      <c r="I276" s="258">
        <f t="shared" ref="I276:I323" si="28">E276-D276</f>
        <v>-8.1512018458369084E-2</v>
      </c>
      <c r="J276" s="330">
        <f t="shared" ref="J276:J323" si="29">E276/D276-100%</f>
        <v>-5.654217610739809E-3</v>
      </c>
      <c r="K276" s="252"/>
      <c r="L276" s="252"/>
      <c r="M276" s="253"/>
    </row>
    <row r="277" spans="1:13" s="236" customFormat="1" ht="18">
      <c r="A277" s="244" t="s">
        <v>519</v>
      </c>
      <c r="B277" s="254" t="s">
        <v>2750</v>
      </c>
      <c r="C277" s="249"/>
      <c r="D277" s="249"/>
      <c r="E277" s="249"/>
      <c r="F277" s="249">
        <f t="shared" si="27"/>
        <v>0</v>
      </c>
      <c r="G277" s="250"/>
      <c r="H277" s="250"/>
      <c r="I277" s="258"/>
      <c r="J277" s="330"/>
      <c r="K277" s="252"/>
      <c r="L277" s="252"/>
      <c r="M277" s="253"/>
    </row>
    <row r="278" spans="1:13" s="225" customFormat="1" ht="18">
      <c r="A278" s="243" t="s">
        <v>3226</v>
      </c>
      <c r="B278" s="255" t="s">
        <v>182</v>
      </c>
      <c r="C278" s="249"/>
      <c r="D278" s="249">
        <v>0.65499421000000002</v>
      </c>
      <c r="E278" s="249">
        <v>0.66251958</v>
      </c>
      <c r="F278" s="249">
        <f t="shared" si="27"/>
        <v>0.66251958</v>
      </c>
      <c r="G278" s="250"/>
      <c r="H278" s="250"/>
      <c r="I278" s="258">
        <f t="shared" si="28"/>
        <v>7.5253699999999757E-3</v>
      </c>
      <c r="J278" s="330">
        <f t="shared" si="29"/>
        <v>1.1489216064978658E-2</v>
      </c>
      <c r="K278" s="252"/>
      <c r="L278" s="252"/>
      <c r="M278" s="253"/>
    </row>
    <row r="279" spans="1:13" s="236" customFormat="1" ht="18">
      <c r="A279" s="244" t="s">
        <v>594</v>
      </c>
      <c r="B279" s="254" t="s">
        <v>524</v>
      </c>
      <c r="C279" s="249"/>
      <c r="D279" s="249"/>
      <c r="E279" s="249"/>
      <c r="F279" s="249">
        <f t="shared" si="27"/>
        <v>0</v>
      </c>
      <c r="G279" s="250"/>
      <c r="H279" s="250"/>
      <c r="I279" s="258"/>
      <c r="J279" s="330"/>
      <c r="K279" s="252"/>
      <c r="L279" s="252"/>
      <c r="M279" s="253"/>
    </row>
    <row r="280" spans="1:13" s="225" customFormat="1" ht="36">
      <c r="A280" s="243" t="s">
        <v>3225</v>
      </c>
      <c r="B280" s="255" t="s">
        <v>185</v>
      </c>
      <c r="C280" s="249"/>
      <c r="D280" s="249">
        <v>0.08</v>
      </c>
      <c r="E280" s="249">
        <v>6.8346149999999994E-2</v>
      </c>
      <c r="F280" s="249">
        <f t="shared" si="27"/>
        <v>6.8346149999999994E-2</v>
      </c>
      <c r="G280" s="250"/>
      <c r="H280" s="250"/>
      <c r="I280" s="258">
        <f t="shared" si="28"/>
        <v>-1.1653850000000007E-2</v>
      </c>
      <c r="J280" s="330">
        <f t="shared" si="29"/>
        <v>-0.14567312500000007</v>
      </c>
      <c r="K280" s="252"/>
      <c r="L280" s="252"/>
      <c r="M280" s="253"/>
    </row>
    <row r="281" spans="1:13" s="225" customFormat="1" ht="36">
      <c r="A281" s="243" t="s">
        <v>3224</v>
      </c>
      <c r="B281" s="255" t="s">
        <v>187</v>
      </c>
      <c r="C281" s="249"/>
      <c r="D281" s="249">
        <v>0.105765253</v>
      </c>
      <c r="E281" s="249">
        <v>0.105765253</v>
      </c>
      <c r="F281" s="249">
        <f t="shared" si="27"/>
        <v>0.105765253</v>
      </c>
      <c r="G281" s="250">
        <f>E281</f>
        <v>0.105765253</v>
      </c>
      <c r="H281" s="250"/>
      <c r="I281" s="258"/>
      <c r="J281" s="330"/>
      <c r="K281" s="252"/>
      <c r="L281" s="252"/>
      <c r="M281" s="253"/>
    </row>
    <row r="282" spans="1:13" s="225" customFormat="1" ht="36">
      <c r="A282" s="243" t="s">
        <v>3223</v>
      </c>
      <c r="B282" s="255" t="s">
        <v>189</v>
      </c>
      <c r="C282" s="249"/>
      <c r="D282" s="249">
        <v>0.13948051</v>
      </c>
      <c r="E282" s="249">
        <v>0.13948051</v>
      </c>
      <c r="F282" s="249">
        <f t="shared" si="27"/>
        <v>0.13948051</v>
      </c>
      <c r="G282" s="250">
        <f>E282</f>
        <v>0.13948051</v>
      </c>
      <c r="H282" s="250"/>
      <c r="I282" s="258"/>
      <c r="J282" s="330"/>
      <c r="K282" s="252"/>
      <c r="L282" s="252"/>
      <c r="M282" s="253"/>
    </row>
    <row r="283" spans="1:13" s="225" customFormat="1" ht="36">
      <c r="A283" s="243" t="s">
        <v>3222</v>
      </c>
      <c r="B283" s="255" t="s">
        <v>191</v>
      </c>
      <c r="C283" s="249"/>
      <c r="D283" s="249">
        <v>0.14545008000000001</v>
      </c>
      <c r="E283" s="249">
        <v>0.14545008000000001</v>
      </c>
      <c r="F283" s="249">
        <f t="shared" si="27"/>
        <v>0.14545008000000001</v>
      </c>
      <c r="G283" s="250">
        <f>E283</f>
        <v>0.14545008000000001</v>
      </c>
      <c r="H283" s="250"/>
      <c r="I283" s="258"/>
      <c r="J283" s="330"/>
      <c r="K283" s="252"/>
      <c r="L283" s="252"/>
      <c r="M283" s="253"/>
    </row>
    <row r="284" spans="1:13" s="225" customFormat="1" ht="36">
      <c r="A284" s="243" t="s">
        <v>3221</v>
      </c>
      <c r="B284" s="255" t="s">
        <v>193</v>
      </c>
      <c r="C284" s="249"/>
      <c r="D284" s="249">
        <v>4.9450000000000003</v>
      </c>
      <c r="E284" s="249">
        <v>4.9171920500000006</v>
      </c>
      <c r="F284" s="249">
        <f t="shared" si="27"/>
        <v>4.9171920500000006</v>
      </c>
      <c r="G284" s="250"/>
      <c r="H284" s="250"/>
      <c r="I284" s="258">
        <f t="shared" si="28"/>
        <v>-2.7807949999999693E-2</v>
      </c>
      <c r="J284" s="330">
        <f t="shared" si="29"/>
        <v>-5.6234479271991544E-3</v>
      </c>
      <c r="K284" s="252"/>
      <c r="L284" s="252"/>
      <c r="M284" s="253"/>
    </row>
    <row r="285" spans="1:13" s="225" customFormat="1" ht="18">
      <c r="A285" s="243" t="s">
        <v>3220</v>
      </c>
      <c r="B285" s="255" t="s">
        <v>3385</v>
      </c>
      <c r="C285" s="249"/>
      <c r="D285" s="249">
        <v>0.121682</v>
      </c>
      <c r="E285" s="249">
        <v>0.13796208999999998</v>
      </c>
      <c r="F285" s="249">
        <f t="shared" si="27"/>
        <v>0.13796208999999998</v>
      </c>
      <c r="G285" s="250"/>
      <c r="H285" s="250"/>
      <c r="I285" s="258">
        <f t="shared" si="28"/>
        <v>1.6280089999999983E-2</v>
      </c>
      <c r="J285" s="330">
        <f t="shared" si="29"/>
        <v>0.13379209743429588</v>
      </c>
      <c r="K285" s="252"/>
      <c r="L285" s="252"/>
      <c r="M285" s="253"/>
    </row>
    <row r="286" spans="1:13" s="225" customFormat="1" ht="36">
      <c r="A286" s="243" t="s">
        <v>3219</v>
      </c>
      <c r="B286" s="255" t="s">
        <v>2839</v>
      </c>
      <c r="C286" s="249"/>
      <c r="D286" s="249">
        <v>0.25667599999999996</v>
      </c>
      <c r="E286" s="249">
        <v>0.24348671999999999</v>
      </c>
      <c r="F286" s="249">
        <f t="shared" si="27"/>
        <v>0.24348671999999999</v>
      </c>
      <c r="G286" s="250"/>
      <c r="H286" s="250"/>
      <c r="I286" s="258">
        <f t="shared" si="28"/>
        <v>-1.318927999999997E-2</v>
      </c>
      <c r="J286" s="330">
        <f t="shared" si="29"/>
        <v>-5.1384936651654112E-2</v>
      </c>
      <c r="K286" s="252"/>
      <c r="L286" s="252"/>
      <c r="M286" s="253"/>
    </row>
    <row r="287" spans="1:13" s="225" customFormat="1" ht="36">
      <c r="A287" s="243" t="s">
        <v>3218</v>
      </c>
      <c r="B287" s="255" t="s">
        <v>197</v>
      </c>
      <c r="C287" s="249"/>
      <c r="D287" s="249">
        <v>2.7625891600000001</v>
      </c>
      <c r="E287" s="249">
        <v>2.6786731100000001</v>
      </c>
      <c r="F287" s="249">
        <f t="shared" si="27"/>
        <v>2.6786731100000001</v>
      </c>
      <c r="G287" s="250"/>
      <c r="H287" s="250"/>
      <c r="I287" s="258">
        <f t="shared" si="28"/>
        <v>-8.391605000000002E-2</v>
      </c>
      <c r="J287" s="330">
        <f t="shared" si="29"/>
        <v>-3.0375870294083063E-2</v>
      </c>
      <c r="K287" s="252"/>
      <c r="L287" s="252"/>
      <c r="M287" s="253"/>
    </row>
    <row r="288" spans="1:13" s="225" customFormat="1" ht="36">
      <c r="A288" s="243" t="s">
        <v>3217</v>
      </c>
      <c r="B288" s="255" t="s">
        <v>198</v>
      </c>
      <c r="C288" s="249"/>
      <c r="D288" s="249">
        <v>2.49055933</v>
      </c>
      <c r="E288" s="249">
        <v>2.4709598600000002</v>
      </c>
      <c r="F288" s="249">
        <f t="shared" si="27"/>
        <v>2.4709598600000002</v>
      </c>
      <c r="G288" s="250"/>
      <c r="H288" s="250"/>
      <c r="I288" s="258">
        <f t="shared" si="28"/>
        <v>-1.959946999999973E-2</v>
      </c>
      <c r="J288" s="330">
        <f t="shared" si="29"/>
        <v>-7.8695053612715116E-3</v>
      </c>
      <c r="K288" s="252"/>
      <c r="L288" s="252"/>
      <c r="M288" s="253"/>
    </row>
    <row r="289" spans="1:13" s="225" customFormat="1" ht="90">
      <c r="A289" s="243" t="s">
        <v>3216</v>
      </c>
      <c r="B289" s="255" t="s">
        <v>3436</v>
      </c>
      <c r="C289" s="249"/>
      <c r="D289" s="249">
        <v>0.62704959999999998</v>
      </c>
      <c r="E289" s="249">
        <v>0.62704959999999998</v>
      </c>
      <c r="F289" s="249">
        <f t="shared" si="27"/>
        <v>0.62704959999999998</v>
      </c>
      <c r="G289" s="250"/>
      <c r="H289" s="250"/>
      <c r="I289" s="258"/>
      <c r="J289" s="330"/>
      <c r="K289" s="252"/>
      <c r="L289" s="252"/>
      <c r="M289" s="253"/>
    </row>
    <row r="290" spans="1:13" s="225" customFormat="1" ht="54">
      <c r="A290" s="243" t="s">
        <v>3215</v>
      </c>
      <c r="B290" s="259" t="s">
        <v>3437</v>
      </c>
      <c r="C290" s="249"/>
      <c r="D290" s="249">
        <v>0.37329000000000001</v>
      </c>
      <c r="E290" s="249">
        <v>0.34253091999999991</v>
      </c>
      <c r="F290" s="249">
        <f t="shared" si="27"/>
        <v>0.34253091999999991</v>
      </c>
      <c r="G290" s="250"/>
      <c r="H290" s="250"/>
      <c r="I290" s="258">
        <f t="shared" si="28"/>
        <v>-3.0759080000000105E-2</v>
      </c>
      <c r="J290" s="330">
        <f t="shared" si="29"/>
        <v>-8.2399957137882396E-2</v>
      </c>
      <c r="K290" s="252"/>
      <c r="L290" s="252"/>
      <c r="M290" s="253"/>
    </row>
    <row r="291" spans="1:13" s="236" customFormat="1" ht="18">
      <c r="A291" s="244" t="s">
        <v>595</v>
      </c>
      <c r="B291" s="254" t="s">
        <v>525</v>
      </c>
      <c r="C291" s="249"/>
      <c r="D291" s="249"/>
      <c r="E291" s="249"/>
      <c r="F291" s="249"/>
      <c r="G291" s="250"/>
      <c r="H291" s="250"/>
      <c r="I291" s="258"/>
      <c r="J291" s="330"/>
      <c r="K291" s="252"/>
      <c r="L291" s="252"/>
      <c r="M291" s="253"/>
    </row>
    <row r="292" spans="1:13" s="225" customFormat="1" ht="36">
      <c r="A292" s="243" t="s">
        <v>196</v>
      </c>
      <c r="B292" s="255" t="s">
        <v>183</v>
      </c>
      <c r="C292" s="249"/>
      <c r="D292" s="249">
        <v>0.10742369845836927</v>
      </c>
      <c r="E292" s="249">
        <v>0.12295523999999999</v>
      </c>
      <c r="F292" s="249">
        <f t="shared" si="27"/>
        <v>0.12295523999999999</v>
      </c>
      <c r="G292" s="250"/>
      <c r="H292" s="250"/>
      <c r="I292" s="258">
        <f t="shared" si="28"/>
        <v>1.5531541541630722E-2</v>
      </c>
      <c r="J292" s="330">
        <f t="shared" si="29"/>
        <v>0.14458207792622013</v>
      </c>
      <c r="K292" s="252"/>
      <c r="L292" s="252"/>
      <c r="M292" s="253"/>
    </row>
    <row r="293" spans="1:13" s="236" customFormat="1" ht="18">
      <c r="A293" s="245" t="s">
        <v>528</v>
      </c>
      <c r="B293" s="254" t="s">
        <v>597</v>
      </c>
      <c r="C293" s="249"/>
      <c r="D293" s="249"/>
      <c r="E293" s="249"/>
      <c r="F293" s="249"/>
      <c r="G293" s="250"/>
      <c r="H293" s="250"/>
      <c r="I293" s="258"/>
      <c r="J293" s="330"/>
      <c r="K293" s="252"/>
      <c r="L293" s="252"/>
      <c r="M293" s="253"/>
    </row>
    <row r="294" spans="1:13" s="225" customFormat="1" ht="18">
      <c r="A294" s="243" t="s">
        <v>653</v>
      </c>
      <c r="B294" s="255" t="s">
        <v>194</v>
      </c>
      <c r="C294" s="249"/>
      <c r="D294" s="249">
        <v>8.1694900000000001E-2</v>
      </c>
      <c r="E294" s="249">
        <v>8.1694900000000001E-2</v>
      </c>
      <c r="F294" s="249">
        <f t="shared" si="27"/>
        <v>8.1694900000000001E-2</v>
      </c>
      <c r="G294" s="249">
        <v>8.1694900000000001E-2</v>
      </c>
      <c r="H294" s="250"/>
      <c r="I294" s="258"/>
      <c r="J294" s="330"/>
      <c r="K294" s="252"/>
      <c r="L294" s="252"/>
      <c r="M294" s="253"/>
    </row>
    <row r="295" spans="1:13" s="225" customFormat="1" ht="18">
      <c r="A295" s="243" t="s">
        <v>654</v>
      </c>
      <c r="B295" s="255" t="s">
        <v>195</v>
      </c>
      <c r="C295" s="249"/>
      <c r="D295" s="249">
        <v>0.95349400000000006</v>
      </c>
      <c r="E295" s="249">
        <v>0.95349400000000006</v>
      </c>
      <c r="F295" s="249">
        <f t="shared" si="27"/>
        <v>0.95349400000000006</v>
      </c>
      <c r="G295" s="249">
        <v>0.95349400000000006</v>
      </c>
      <c r="H295" s="250"/>
      <c r="I295" s="258"/>
      <c r="J295" s="330"/>
      <c r="K295" s="252"/>
      <c r="L295" s="252"/>
      <c r="M295" s="253"/>
    </row>
    <row r="296" spans="1:13" s="236" customFormat="1" ht="18">
      <c r="A296" s="245" t="s">
        <v>599</v>
      </c>
      <c r="B296" s="254" t="s">
        <v>482</v>
      </c>
      <c r="C296" s="249"/>
      <c r="D296" s="249"/>
      <c r="E296" s="249"/>
      <c r="F296" s="249"/>
      <c r="G296" s="250"/>
      <c r="H296" s="250"/>
      <c r="I296" s="258"/>
      <c r="J296" s="330"/>
      <c r="K296" s="252"/>
      <c r="L296" s="252"/>
      <c r="M296" s="253"/>
    </row>
    <row r="297" spans="1:13" s="225" customFormat="1" ht="18">
      <c r="A297" s="243" t="s">
        <v>655</v>
      </c>
      <c r="B297" s="255" t="s">
        <v>482</v>
      </c>
      <c r="C297" s="249"/>
      <c r="D297" s="249">
        <v>0.57099582000000004</v>
      </c>
      <c r="E297" s="249">
        <v>0.63707248000000005</v>
      </c>
      <c r="F297" s="249">
        <f t="shared" si="27"/>
        <v>0.63707248000000005</v>
      </c>
      <c r="G297" s="250"/>
      <c r="H297" s="250"/>
      <c r="I297" s="258">
        <f t="shared" si="28"/>
        <v>6.6076660000000009E-2</v>
      </c>
      <c r="J297" s="330">
        <f t="shared" si="29"/>
        <v>0.11572179284955197</v>
      </c>
      <c r="K297" s="252"/>
      <c r="L297" s="252"/>
      <c r="M297" s="253"/>
    </row>
    <row r="298" spans="1:13" s="237" customFormat="1" ht="18">
      <c r="A298" s="343" t="s">
        <v>494</v>
      </c>
      <c r="B298" s="344" t="s">
        <v>199</v>
      </c>
      <c r="C298" s="249"/>
      <c r="D298" s="249">
        <v>14.196436519999999</v>
      </c>
      <c r="E298" s="249">
        <v>14.207824339999998</v>
      </c>
      <c r="F298" s="249">
        <f t="shared" si="27"/>
        <v>14.207824339999998</v>
      </c>
      <c r="G298" s="249">
        <f>SUM(G299:G325)</f>
        <v>5.0934184800000004</v>
      </c>
      <c r="H298" s="258"/>
      <c r="I298" s="258">
        <f t="shared" si="28"/>
        <v>1.1387819999999493E-2</v>
      </c>
      <c r="J298" s="330">
        <f t="shared" si="29"/>
        <v>8.0216045653114243E-4</v>
      </c>
      <c r="K298" s="252"/>
      <c r="L298" s="252"/>
      <c r="M298" s="253"/>
    </row>
    <row r="299" spans="1:13" s="236" customFormat="1" ht="18">
      <c r="A299" s="244" t="s">
        <v>519</v>
      </c>
      <c r="B299" s="254" t="s">
        <v>2750</v>
      </c>
      <c r="C299" s="249"/>
      <c r="D299" s="249"/>
      <c r="E299" s="249"/>
      <c r="F299" s="249"/>
      <c r="G299" s="250"/>
      <c r="H299" s="250"/>
      <c r="I299" s="258"/>
      <c r="J299" s="330"/>
      <c r="K299" s="252"/>
      <c r="L299" s="252"/>
      <c r="M299" s="253"/>
    </row>
    <row r="300" spans="1:13" s="225" customFormat="1" ht="36">
      <c r="A300" s="245" t="s">
        <v>3214</v>
      </c>
      <c r="B300" s="255" t="s">
        <v>2868</v>
      </c>
      <c r="C300" s="261"/>
      <c r="D300" s="249">
        <v>0.37092765</v>
      </c>
      <c r="E300" s="249">
        <v>0.38266056000000004</v>
      </c>
      <c r="F300" s="249">
        <f t="shared" si="27"/>
        <v>0.38266056000000004</v>
      </c>
      <c r="G300" s="250">
        <f>E300</f>
        <v>0.38266056000000004</v>
      </c>
      <c r="H300" s="262"/>
      <c r="I300" s="258">
        <f t="shared" si="28"/>
        <v>1.1732910000000041E-2</v>
      </c>
      <c r="J300" s="330">
        <f t="shared" si="29"/>
        <v>3.1631262862178211E-2</v>
      </c>
      <c r="K300" s="252"/>
      <c r="L300" s="252"/>
      <c r="M300" s="253"/>
    </row>
    <row r="301" spans="1:13" s="225" customFormat="1" ht="36">
      <c r="A301" s="245" t="s">
        <v>3213</v>
      </c>
      <c r="B301" s="255" t="s">
        <v>2869</v>
      </c>
      <c r="C301" s="261"/>
      <c r="D301" s="249">
        <v>4.9178970000000002E-2</v>
      </c>
      <c r="E301" s="249">
        <v>4.9341210000000003E-2</v>
      </c>
      <c r="F301" s="249">
        <f t="shared" si="27"/>
        <v>4.9341210000000003E-2</v>
      </c>
      <c r="G301" s="250">
        <f t="shared" ref="G301" si="30">E301</f>
        <v>4.9341210000000003E-2</v>
      </c>
      <c r="H301" s="250"/>
      <c r="I301" s="258"/>
      <c r="J301" s="330">
        <f t="shared" si="29"/>
        <v>3.2989710845916509E-3</v>
      </c>
      <c r="K301" s="252"/>
      <c r="L301" s="252"/>
      <c r="M301" s="253"/>
    </row>
    <row r="302" spans="1:13" s="225" customFormat="1" ht="54">
      <c r="A302" s="245" t="s">
        <v>3212</v>
      </c>
      <c r="B302" s="263" t="s">
        <v>3211</v>
      </c>
      <c r="C302" s="261"/>
      <c r="D302" s="249">
        <v>0.27600000000000002</v>
      </c>
      <c r="E302" s="249">
        <v>0.29312032999999998</v>
      </c>
      <c r="F302" s="249">
        <f t="shared" si="27"/>
        <v>0.29312032999999998</v>
      </c>
      <c r="G302" s="250"/>
      <c r="H302" s="250"/>
      <c r="I302" s="258">
        <f t="shared" si="28"/>
        <v>1.7120329999999961E-2</v>
      </c>
      <c r="J302" s="330">
        <f t="shared" si="29"/>
        <v>6.2030181159420161E-2</v>
      </c>
      <c r="K302" s="252"/>
      <c r="L302" s="252"/>
      <c r="M302" s="253"/>
    </row>
    <row r="303" spans="1:13" s="236" customFormat="1" ht="18">
      <c r="A303" s="244" t="s">
        <v>594</v>
      </c>
      <c r="B303" s="254" t="s">
        <v>524</v>
      </c>
      <c r="C303" s="249"/>
      <c r="D303" s="249"/>
      <c r="E303" s="249"/>
      <c r="F303" s="249"/>
      <c r="G303" s="250"/>
      <c r="H303" s="250"/>
      <c r="I303" s="258"/>
      <c r="J303" s="330"/>
      <c r="K303" s="252"/>
      <c r="L303" s="252"/>
      <c r="M303" s="253"/>
    </row>
    <row r="304" spans="1:13" s="225" customFormat="1" ht="36">
      <c r="A304" s="243" t="s">
        <v>3210</v>
      </c>
      <c r="B304" s="255" t="s">
        <v>201</v>
      </c>
      <c r="C304" s="249"/>
      <c r="D304" s="249">
        <v>0.32558920000000002</v>
      </c>
      <c r="E304" s="249">
        <v>0.32558920000000002</v>
      </c>
      <c r="F304" s="249">
        <f t="shared" si="27"/>
        <v>0.32558920000000002</v>
      </c>
      <c r="G304" s="250">
        <f>E304</f>
        <v>0.32558920000000002</v>
      </c>
      <c r="H304" s="250"/>
      <c r="I304" s="258"/>
      <c r="J304" s="330"/>
      <c r="K304" s="252"/>
      <c r="L304" s="252"/>
      <c r="M304" s="253"/>
    </row>
    <row r="305" spans="1:13" s="225" customFormat="1" ht="36">
      <c r="A305" s="243" t="s">
        <v>3209</v>
      </c>
      <c r="B305" s="255" t="s">
        <v>203</v>
      </c>
      <c r="C305" s="249"/>
      <c r="D305" s="249">
        <v>0.52318092999999999</v>
      </c>
      <c r="E305" s="249">
        <v>0.52212669</v>
      </c>
      <c r="F305" s="249">
        <f t="shared" si="27"/>
        <v>0.52212669</v>
      </c>
      <c r="G305" s="249">
        <v>0.52212669</v>
      </c>
      <c r="H305" s="250"/>
      <c r="I305" s="258">
        <f t="shared" si="28"/>
        <v>-1.0542399999999841E-3</v>
      </c>
      <c r="J305" s="330">
        <f t="shared" si="29"/>
        <v>-2.0150581558849856E-3</v>
      </c>
      <c r="K305" s="252"/>
      <c r="L305" s="252"/>
      <c r="M305" s="253"/>
    </row>
    <row r="306" spans="1:13" s="225" customFormat="1" ht="36">
      <c r="A306" s="243" t="s">
        <v>3208</v>
      </c>
      <c r="B306" s="255" t="s">
        <v>205</v>
      </c>
      <c r="C306" s="249"/>
      <c r="D306" s="249">
        <v>6.2519999999999998</v>
      </c>
      <c r="E306" s="249">
        <v>6.1080174999999999</v>
      </c>
      <c r="F306" s="249">
        <f t="shared" si="27"/>
        <v>6.1080174999999999</v>
      </c>
      <c r="G306" s="250"/>
      <c r="H306" s="250"/>
      <c r="I306" s="258">
        <f t="shared" si="28"/>
        <v>-0.1439824999999999</v>
      </c>
      <c r="J306" s="330">
        <f t="shared" si="29"/>
        <v>-2.3029830454254663E-2</v>
      </c>
      <c r="K306" s="252"/>
      <c r="L306" s="252"/>
      <c r="M306" s="253"/>
    </row>
    <row r="307" spans="1:13" s="225" customFormat="1" ht="36">
      <c r="A307" s="243" t="s">
        <v>3207</v>
      </c>
      <c r="B307" s="255" t="s">
        <v>207</v>
      </c>
      <c r="C307" s="249"/>
      <c r="D307" s="249">
        <v>0.19014234999999999</v>
      </c>
      <c r="E307" s="249">
        <v>0.19014234999999999</v>
      </c>
      <c r="F307" s="249">
        <f t="shared" si="27"/>
        <v>0.19014234999999999</v>
      </c>
      <c r="G307" s="250">
        <f>E307</f>
        <v>0.19014234999999999</v>
      </c>
      <c r="H307" s="250"/>
      <c r="I307" s="258"/>
      <c r="J307" s="330"/>
      <c r="K307" s="252"/>
      <c r="L307" s="252"/>
      <c r="M307" s="253"/>
    </row>
    <row r="308" spans="1:13" s="225" customFormat="1" ht="72">
      <c r="A308" s="243" t="s">
        <v>3206</v>
      </c>
      <c r="B308" s="255" t="s">
        <v>209</v>
      </c>
      <c r="C308" s="249"/>
      <c r="D308" s="249">
        <v>0.28702249000000002</v>
      </c>
      <c r="E308" s="249">
        <v>0.28702249000000002</v>
      </c>
      <c r="F308" s="249">
        <f t="shared" si="27"/>
        <v>0.28702249000000002</v>
      </c>
      <c r="G308" s="250">
        <f t="shared" ref="G308:G312" si="31">E308</f>
        <v>0.28702249000000002</v>
      </c>
      <c r="H308" s="250"/>
      <c r="I308" s="258"/>
      <c r="J308" s="330"/>
      <c r="K308" s="252"/>
      <c r="L308" s="252"/>
      <c r="M308" s="253"/>
    </row>
    <row r="309" spans="1:13" s="225" customFormat="1" ht="36">
      <c r="A309" s="243" t="s">
        <v>3205</v>
      </c>
      <c r="B309" s="255" t="s">
        <v>210</v>
      </c>
      <c r="C309" s="249"/>
      <c r="D309" s="249">
        <v>0.14399999999999999</v>
      </c>
      <c r="E309" s="249">
        <v>0.14134643999999999</v>
      </c>
      <c r="F309" s="249">
        <f t="shared" si="27"/>
        <v>0.14134643999999999</v>
      </c>
      <c r="G309" s="250">
        <f t="shared" si="31"/>
        <v>0.14134643999999999</v>
      </c>
      <c r="H309" s="250"/>
      <c r="I309" s="258">
        <f t="shared" si="28"/>
        <v>-2.6535599999999993E-3</v>
      </c>
      <c r="J309" s="330">
        <f t="shared" si="29"/>
        <v>-1.8427500000000041E-2</v>
      </c>
      <c r="K309" s="252"/>
      <c r="L309" s="252"/>
      <c r="M309" s="253"/>
    </row>
    <row r="310" spans="1:13" s="225" customFormat="1" ht="36">
      <c r="A310" s="243" t="s">
        <v>3204</v>
      </c>
      <c r="B310" s="255" t="s">
        <v>211</v>
      </c>
      <c r="C310" s="249"/>
      <c r="D310" s="249">
        <v>0.10398834</v>
      </c>
      <c r="E310" s="249">
        <v>0.10398834</v>
      </c>
      <c r="F310" s="249">
        <f t="shared" si="27"/>
        <v>0.10398834</v>
      </c>
      <c r="G310" s="250">
        <f t="shared" si="31"/>
        <v>0.10398834</v>
      </c>
      <c r="H310" s="250"/>
      <c r="I310" s="258"/>
      <c r="J310" s="330"/>
      <c r="K310" s="252"/>
      <c r="L310" s="252"/>
      <c r="M310" s="253"/>
    </row>
    <row r="311" spans="1:13" s="225" customFormat="1" ht="54">
      <c r="A311" s="243" t="s">
        <v>3203</v>
      </c>
      <c r="B311" s="255" t="s">
        <v>212</v>
      </c>
      <c r="C311" s="249"/>
      <c r="D311" s="249">
        <v>8.1230590000000005E-2</v>
      </c>
      <c r="E311" s="249">
        <v>8.1230590000000005E-2</v>
      </c>
      <c r="F311" s="249">
        <f t="shared" si="27"/>
        <v>8.1230590000000005E-2</v>
      </c>
      <c r="G311" s="250">
        <f t="shared" si="31"/>
        <v>8.1230590000000005E-2</v>
      </c>
      <c r="H311" s="250"/>
      <c r="I311" s="258"/>
      <c r="J311" s="330"/>
      <c r="K311" s="252"/>
      <c r="L311" s="252"/>
      <c r="M311" s="253"/>
    </row>
    <row r="312" spans="1:13" s="225" customFormat="1" ht="36">
      <c r="A312" s="243" t="s">
        <v>3202</v>
      </c>
      <c r="B312" s="255" t="s">
        <v>213</v>
      </c>
      <c r="C312" s="249"/>
      <c r="D312" s="249">
        <v>8.1000000000000003E-2</v>
      </c>
      <c r="E312" s="249">
        <v>7.8966600000000012E-2</v>
      </c>
      <c r="F312" s="249">
        <f t="shared" si="27"/>
        <v>7.8966600000000012E-2</v>
      </c>
      <c r="G312" s="250">
        <f t="shared" si="31"/>
        <v>7.8966600000000012E-2</v>
      </c>
      <c r="H312" s="250"/>
      <c r="I312" s="258">
        <f t="shared" si="28"/>
        <v>-2.0333999999999908E-3</v>
      </c>
      <c r="J312" s="330">
        <f t="shared" si="29"/>
        <v>-2.5103703703703628E-2</v>
      </c>
      <c r="K312" s="252"/>
      <c r="L312" s="252"/>
      <c r="M312" s="253"/>
    </row>
    <row r="313" spans="1:13" s="225" customFormat="1" ht="72">
      <c r="A313" s="243" t="s">
        <v>3201</v>
      </c>
      <c r="B313" s="264" t="s">
        <v>2822</v>
      </c>
      <c r="C313" s="249"/>
      <c r="D313" s="249">
        <v>0.45618900000000001</v>
      </c>
      <c r="E313" s="249">
        <v>0.52139846000000001</v>
      </c>
      <c r="F313" s="249">
        <f t="shared" si="27"/>
        <v>0.52139846000000001</v>
      </c>
      <c r="G313" s="250"/>
      <c r="H313" s="250"/>
      <c r="I313" s="258">
        <f t="shared" si="28"/>
        <v>6.5209459999999997E-2</v>
      </c>
      <c r="J313" s="330">
        <f t="shared" si="29"/>
        <v>0.14294395524661918</v>
      </c>
      <c r="K313" s="252"/>
      <c r="L313" s="252"/>
      <c r="M313" s="253"/>
    </row>
    <row r="314" spans="1:13" s="225" customFormat="1" ht="72">
      <c r="A314" s="243" t="s">
        <v>3200</v>
      </c>
      <c r="B314" s="265" t="s">
        <v>3439</v>
      </c>
      <c r="C314" s="249"/>
      <c r="D314" s="249">
        <v>5.2909000000000005E-2</v>
      </c>
      <c r="E314" s="249">
        <v>6.0140180000000001E-2</v>
      </c>
      <c r="F314" s="249">
        <f t="shared" si="27"/>
        <v>6.0140180000000001E-2</v>
      </c>
      <c r="G314" s="250"/>
      <c r="H314" s="250"/>
      <c r="I314" s="258">
        <f t="shared" si="28"/>
        <v>7.2311799999999968E-3</v>
      </c>
      <c r="J314" s="330">
        <f t="shared" si="29"/>
        <v>0.13667202177323312</v>
      </c>
      <c r="K314" s="252"/>
      <c r="L314" s="252"/>
      <c r="M314" s="253"/>
    </row>
    <row r="315" spans="1:13" s="225" customFormat="1" ht="72">
      <c r="A315" s="243" t="s">
        <v>3199</v>
      </c>
      <c r="B315" s="266" t="s">
        <v>3438</v>
      </c>
      <c r="C315" s="249"/>
      <c r="D315" s="249">
        <v>0.1003</v>
      </c>
      <c r="E315" s="249">
        <v>9.8266660000000006E-2</v>
      </c>
      <c r="F315" s="249">
        <f t="shared" si="27"/>
        <v>9.8266660000000006E-2</v>
      </c>
      <c r="G315" s="250"/>
      <c r="H315" s="250"/>
      <c r="I315" s="258">
        <f t="shared" si="28"/>
        <v>-2.0333399999999946E-3</v>
      </c>
      <c r="J315" s="330">
        <f t="shared" si="29"/>
        <v>-2.0272582253240246E-2</v>
      </c>
      <c r="K315" s="252"/>
      <c r="L315" s="252"/>
      <c r="M315" s="253"/>
    </row>
    <row r="316" spans="1:13" s="225" customFormat="1" ht="54">
      <c r="A316" s="243" t="s">
        <v>3198</v>
      </c>
      <c r="B316" s="267" t="s">
        <v>3197</v>
      </c>
      <c r="C316" s="249"/>
      <c r="D316" s="249">
        <v>6.0780000000000001E-2</v>
      </c>
      <c r="E316" s="249">
        <v>5.9809760000000003E-2</v>
      </c>
      <c r="F316" s="249">
        <f t="shared" si="27"/>
        <v>5.9809760000000003E-2</v>
      </c>
      <c r="G316" s="250"/>
      <c r="H316" s="250"/>
      <c r="I316" s="258">
        <f t="shared" si="28"/>
        <v>-9.7023999999999722E-4</v>
      </c>
      <c r="J316" s="330">
        <f t="shared" si="29"/>
        <v>-1.5963145771635379E-2</v>
      </c>
      <c r="K316" s="252"/>
      <c r="L316" s="252"/>
      <c r="M316" s="253"/>
    </row>
    <row r="317" spans="1:13" s="236" customFormat="1" ht="18">
      <c r="A317" s="244" t="s">
        <v>595</v>
      </c>
      <c r="B317" s="254" t="s">
        <v>525</v>
      </c>
      <c r="C317" s="249"/>
      <c r="D317" s="249"/>
      <c r="E317" s="249"/>
      <c r="F317" s="249"/>
      <c r="G317" s="250"/>
      <c r="H317" s="250"/>
      <c r="I317" s="258"/>
      <c r="J317" s="330"/>
      <c r="K317" s="252"/>
      <c r="L317" s="252"/>
      <c r="M317" s="253"/>
    </row>
    <row r="318" spans="1:13" s="225" customFormat="1" ht="54">
      <c r="A318" s="243" t="s">
        <v>215</v>
      </c>
      <c r="B318" s="255" t="s">
        <v>216</v>
      </c>
      <c r="C318" s="249"/>
      <c r="D318" s="249">
        <v>4.0188999999999996E-2</v>
      </c>
      <c r="E318" s="249">
        <v>4.0188999999999996E-2</v>
      </c>
      <c r="F318" s="249">
        <f t="shared" si="27"/>
        <v>4.0188999999999996E-2</v>
      </c>
      <c r="G318" s="250"/>
      <c r="H318" s="250"/>
      <c r="I318" s="258"/>
      <c r="J318" s="330"/>
      <c r="K318" s="252"/>
      <c r="L318" s="252"/>
      <c r="M318" s="253"/>
    </row>
    <row r="319" spans="1:13" s="236" customFormat="1" ht="18">
      <c r="A319" s="245" t="s">
        <v>528</v>
      </c>
      <c r="B319" s="254" t="s">
        <v>597</v>
      </c>
      <c r="C319" s="249"/>
      <c r="D319" s="249"/>
      <c r="E319" s="249"/>
      <c r="F319" s="249"/>
      <c r="G319" s="250"/>
      <c r="H319" s="250"/>
      <c r="I319" s="258"/>
      <c r="J319" s="330"/>
      <c r="K319" s="252"/>
      <c r="L319" s="252"/>
      <c r="M319" s="253"/>
    </row>
    <row r="320" spans="1:13" s="225" customFormat="1" ht="18">
      <c r="A320" s="243" t="s">
        <v>656</v>
      </c>
      <c r="B320" s="255" t="s">
        <v>2777</v>
      </c>
      <c r="C320" s="249"/>
      <c r="D320" s="249">
        <v>1.282805</v>
      </c>
      <c r="E320" s="249">
        <v>1.282805</v>
      </c>
      <c r="F320" s="249">
        <f t="shared" si="27"/>
        <v>1.282805</v>
      </c>
      <c r="G320" s="250"/>
      <c r="H320" s="250"/>
      <c r="I320" s="258"/>
      <c r="J320" s="330"/>
      <c r="K320" s="252"/>
      <c r="L320" s="252"/>
      <c r="M320" s="253"/>
    </row>
    <row r="321" spans="1:13" s="236" customFormat="1" ht="18">
      <c r="A321" s="245" t="s">
        <v>529</v>
      </c>
      <c r="B321" s="254" t="s">
        <v>522</v>
      </c>
      <c r="C321" s="249"/>
      <c r="D321" s="249"/>
      <c r="E321" s="249"/>
      <c r="F321" s="249"/>
      <c r="G321" s="250"/>
      <c r="H321" s="250"/>
      <c r="I321" s="258"/>
      <c r="J321" s="330"/>
      <c r="K321" s="252"/>
      <c r="L321" s="252"/>
      <c r="M321" s="253"/>
    </row>
    <row r="322" spans="1:13" s="225" customFormat="1" ht="36">
      <c r="A322" s="243" t="s">
        <v>657</v>
      </c>
      <c r="B322" s="264" t="s">
        <v>3196</v>
      </c>
      <c r="C322" s="249"/>
      <c r="D322" s="249">
        <v>0.54</v>
      </c>
      <c r="E322" s="249">
        <v>0.59731703000000003</v>
      </c>
      <c r="F322" s="249">
        <f t="shared" si="27"/>
        <v>0.59731703000000003</v>
      </c>
      <c r="G322" s="250"/>
      <c r="H322" s="250"/>
      <c r="I322" s="258">
        <f t="shared" si="28"/>
        <v>5.7317029999999991E-2</v>
      </c>
      <c r="J322" s="330">
        <f t="shared" si="29"/>
        <v>0.10614264814814822</v>
      </c>
      <c r="K322" s="252"/>
      <c r="L322" s="252"/>
      <c r="M322" s="253"/>
    </row>
    <row r="323" spans="1:13" s="225" customFormat="1" ht="36">
      <c r="A323" s="243" t="s">
        <v>658</v>
      </c>
      <c r="B323" s="255" t="s">
        <v>548</v>
      </c>
      <c r="C323" s="249"/>
      <c r="D323" s="249">
        <v>4.8000000000000001E-2</v>
      </c>
      <c r="E323" s="249">
        <v>5.3341939999999997E-2</v>
      </c>
      <c r="F323" s="249">
        <f t="shared" si="27"/>
        <v>5.3341939999999997E-2</v>
      </c>
      <c r="G323" s="250"/>
      <c r="H323" s="250"/>
      <c r="I323" s="258">
        <f t="shared" si="28"/>
        <v>5.3419399999999964E-3</v>
      </c>
      <c r="J323" s="330">
        <f t="shared" si="29"/>
        <v>0.11129041666666661</v>
      </c>
      <c r="K323" s="252"/>
      <c r="L323" s="252"/>
      <c r="M323" s="253"/>
    </row>
    <row r="324" spans="1:13" s="236" customFormat="1" ht="18">
      <c r="A324" s="245" t="s">
        <v>602</v>
      </c>
      <c r="B324" s="254" t="s">
        <v>510</v>
      </c>
      <c r="C324" s="249"/>
      <c r="D324" s="249"/>
      <c r="E324" s="249"/>
      <c r="F324" s="249"/>
      <c r="G324" s="250"/>
      <c r="H324" s="250"/>
      <c r="I324" s="258"/>
      <c r="J324" s="330"/>
      <c r="K324" s="252"/>
      <c r="L324" s="252"/>
      <c r="M324" s="253"/>
    </row>
    <row r="325" spans="1:13" s="225" customFormat="1" ht="18">
      <c r="A325" s="243" t="s">
        <v>659</v>
      </c>
      <c r="B325" s="255" t="s">
        <v>214</v>
      </c>
      <c r="C325" s="249"/>
      <c r="D325" s="249">
        <v>2.9310040000000002</v>
      </c>
      <c r="E325" s="249">
        <v>2.9310040100000001</v>
      </c>
      <c r="F325" s="249">
        <f t="shared" ref="F325:F378" si="32">E325</f>
        <v>2.9310040100000001</v>
      </c>
      <c r="G325" s="250">
        <f>E325</f>
        <v>2.9310040100000001</v>
      </c>
      <c r="H325" s="250"/>
      <c r="I325" s="258"/>
      <c r="J325" s="330"/>
      <c r="K325" s="252"/>
      <c r="L325" s="252"/>
      <c r="M325" s="253"/>
    </row>
    <row r="326" spans="1:13" s="237" customFormat="1" ht="18">
      <c r="A326" s="343" t="s">
        <v>495</v>
      </c>
      <c r="B326" s="344" t="s">
        <v>242</v>
      </c>
      <c r="C326" s="249"/>
      <c r="D326" s="249">
        <v>49.734592820000003</v>
      </c>
      <c r="E326" s="249">
        <v>50.489970219999982</v>
      </c>
      <c r="F326" s="249">
        <f t="shared" si="32"/>
        <v>50.489970219999982</v>
      </c>
      <c r="G326" s="249">
        <f>SUM(G327:G393)</f>
        <v>3.1371573000000001</v>
      </c>
      <c r="H326" s="258"/>
      <c r="I326" s="258">
        <f t="shared" ref="I326:I372" si="33">E326-D326</f>
        <v>0.7553773999999791</v>
      </c>
      <c r="J326" s="330">
        <f t="shared" ref="J326:J372" si="34">E326/D326-100%</f>
        <v>1.5188168981977057E-2</v>
      </c>
      <c r="K326" s="252"/>
      <c r="L326" s="252"/>
      <c r="M326" s="253"/>
    </row>
    <row r="327" spans="1:13" s="236" customFormat="1" ht="18">
      <c r="A327" s="244" t="s">
        <v>519</v>
      </c>
      <c r="B327" s="254" t="s">
        <v>2750</v>
      </c>
      <c r="C327" s="249"/>
      <c r="D327" s="249"/>
      <c r="E327" s="249"/>
      <c r="F327" s="249"/>
      <c r="G327" s="250"/>
      <c r="H327" s="250"/>
      <c r="I327" s="258"/>
      <c r="J327" s="330"/>
      <c r="K327" s="252"/>
      <c r="L327" s="252"/>
      <c r="M327" s="253"/>
    </row>
    <row r="328" spans="1:13" s="225" customFormat="1" ht="54">
      <c r="A328" s="243" t="s">
        <v>2840</v>
      </c>
      <c r="B328" s="255" t="s">
        <v>501</v>
      </c>
      <c r="C328" s="249"/>
      <c r="D328" s="249">
        <v>0.46929985999999996</v>
      </c>
      <c r="E328" s="249">
        <v>0.46891077999999997</v>
      </c>
      <c r="F328" s="249">
        <f t="shared" si="32"/>
        <v>0.46891077999999997</v>
      </c>
      <c r="G328" s="250"/>
      <c r="H328" s="268"/>
      <c r="I328" s="258"/>
      <c r="J328" s="330">
        <f t="shared" si="34"/>
        <v>-8.2906481156841405E-4</v>
      </c>
      <c r="K328" s="252"/>
      <c r="L328" s="252"/>
      <c r="M328" s="253"/>
    </row>
    <row r="329" spans="1:13" s="225" customFormat="1" ht="54">
      <c r="A329" s="243" t="s">
        <v>2841</v>
      </c>
      <c r="B329" s="255" t="s">
        <v>500</v>
      </c>
      <c r="C329" s="249"/>
      <c r="D329" s="249">
        <v>0.20657913999999999</v>
      </c>
      <c r="E329" s="249">
        <v>0.19357914000000001</v>
      </c>
      <c r="F329" s="249">
        <f t="shared" si="32"/>
        <v>0.19357914000000001</v>
      </c>
      <c r="G329" s="250"/>
      <c r="H329" s="268"/>
      <c r="I329" s="258">
        <f t="shared" si="33"/>
        <v>-1.2999999999999984E-2</v>
      </c>
      <c r="J329" s="330">
        <f t="shared" si="34"/>
        <v>-6.2929877624623543E-2</v>
      </c>
      <c r="K329" s="252"/>
      <c r="L329" s="252"/>
      <c r="M329" s="253"/>
    </row>
    <row r="330" spans="1:13" s="225" customFormat="1" ht="54">
      <c r="A330" s="243" t="s">
        <v>2842</v>
      </c>
      <c r="B330" s="255" t="s">
        <v>275</v>
      </c>
      <c r="C330" s="249"/>
      <c r="D330" s="249">
        <v>0.22247405999999997</v>
      </c>
      <c r="E330" s="249">
        <v>0.23514167999999999</v>
      </c>
      <c r="F330" s="249">
        <f t="shared" si="32"/>
        <v>0.23514167999999999</v>
      </c>
      <c r="G330" s="250"/>
      <c r="H330" s="268"/>
      <c r="I330" s="258">
        <f t="shared" si="33"/>
        <v>1.2667620000000018E-2</v>
      </c>
      <c r="J330" s="330">
        <f t="shared" si="34"/>
        <v>5.6939761876058759E-2</v>
      </c>
      <c r="K330" s="252"/>
      <c r="L330" s="252"/>
      <c r="M330" s="253"/>
    </row>
    <row r="331" spans="1:13" s="236" customFormat="1" ht="18">
      <c r="A331" s="244" t="s">
        <v>594</v>
      </c>
      <c r="B331" s="254" t="s">
        <v>524</v>
      </c>
      <c r="C331" s="249"/>
      <c r="D331" s="249"/>
      <c r="E331" s="249"/>
      <c r="F331" s="249"/>
      <c r="G331" s="250"/>
      <c r="H331" s="250"/>
      <c r="I331" s="258"/>
      <c r="J331" s="330"/>
      <c r="K331" s="252"/>
      <c r="L331" s="252"/>
      <c r="M331" s="253"/>
    </row>
    <row r="332" spans="1:13" s="225" customFormat="1" ht="36">
      <c r="A332" s="243" t="s">
        <v>2843</v>
      </c>
      <c r="B332" s="255" t="s">
        <v>244</v>
      </c>
      <c r="C332" s="249"/>
      <c r="D332" s="249">
        <v>1.10237999</v>
      </c>
      <c r="E332" s="249">
        <v>1.1728409000000002</v>
      </c>
      <c r="F332" s="249">
        <f t="shared" si="32"/>
        <v>1.1728409000000002</v>
      </c>
      <c r="G332" s="250"/>
      <c r="H332" s="268"/>
      <c r="I332" s="258">
        <f t="shared" si="33"/>
        <v>7.046091000000021E-2</v>
      </c>
      <c r="J332" s="330">
        <f t="shared" si="34"/>
        <v>6.3917079989813885E-2</v>
      </c>
      <c r="K332" s="252"/>
      <c r="L332" s="252"/>
      <c r="M332" s="253"/>
    </row>
    <row r="333" spans="1:13" s="225" customFormat="1" ht="36">
      <c r="A333" s="243" t="s">
        <v>2844</v>
      </c>
      <c r="B333" s="255" t="s">
        <v>246</v>
      </c>
      <c r="C333" s="249"/>
      <c r="D333" s="249">
        <v>1.13037999</v>
      </c>
      <c r="E333" s="249">
        <v>1.15064777</v>
      </c>
      <c r="F333" s="249">
        <f t="shared" si="32"/>
        <v>1.15064777</v>
      </c>
      <c r="G333" s="250"/>
      <c r="H333" s="268"/>
      <c r="I333" s="258">
        <f t="shared" si="33"/>
        <v>2.0267779999999957E-2</v>
      </c>
      <c r="J333" s="330">
        <f t="shared" si="34"/>
        <v>1.7930059076859628E-2</v>
      </c>
      <c r="K333" s="252"/>
      <c r="L333" s="252"/>
      <c r="M333" s="253"/>
    </row>
    <row r="334" spans="1:13" s="225" customFormat="1" ht="36">
      <c r="A334" s="243" t="s">
        <v>2845</v>
      </c>
      <c r="B334" s="255" t="s">
        <v>251</v>
      </c>
      <c r="C334" s="249"/>
      <c r="D334" s="249">
        <v>0.37238956000000001</v>
      </c>
      <c r="E334" s="249">
        <v>0.34293395999999998</v>
      </c>
      <c r="F334" s="249">
        <f t="shared" si="32"/>
        <v>0.34293395999999998</v>
      </c>
      <c r="G334" s="250"/>
      <c r="H334" s="268"/>
      <c r="I334" s="258">
        <f t="shared" si="33"/>
        <v>-2.9455600000000026E-2</v>
      </c>
      <c r="J334" s="330">
        <f t="shared" si="34"/>
        <v>-7.909888773466156E-2</v>
      </c>
      <c r="K334" s="252"/>
      <c r="L334" s="252"/>
      <c r="M334" s="253"/>
    </row>
    <row r="335" spans="1:13" s="225" customFormat="1" ht="36">
      <c r="A335" s="243" t="s">
        <v>2846</v>
      </c>
      <c r="B335" s="255" t="s">
        <v>252</v>
      </c>
      <c r="C335" s="249"/>
      <c r="D335" s="249">
        <v>0.23747410000000002</v>
      </c>
      <c r="E335" s="249">
        <v>0.24441926999999999</v>
      </c>
      <c r="F335" s="249">
        <f t="shared" si="32"/>
        <v>0.24441926999999999</v>
      </c>
      <c r="G335" s="250"/>
      <c r="H335" s="268"/>
      <c r="I335" s="258">
        <f t="shared" si="33"/>
        <v>6.9451699999999728E-3</v>
      </c>
      <c r="J335" s="330">
        <f t="shared" si="34"/>
        <v>2.9246010407029566E-2</v>
      </c>
      <c r="K335" s="252"/>
      <c r="L335" s="252"/>
      <c r="M335" s="253"/>
    </row>
    <row r="336" spans="1:13" s="225" customFormat="1" ht="36">
      <c r="A336" s="243" t="s">
        <v>2847</v>
      </c>
      <c r="B336" s="255" t="s">
        <v>253</v>
      </c>
      <c r="C336" s="249"/>
      <c r="D336" s="249">
        <v>0.27607638000000001</v>
      </c>
      <c r="E336" s="249">
        <v>0.25666072000000001</v>
      </c>
      <c r="F336" s="249">
        <f t="shared" si="32"/>
        <v>0.25666072000000001</v>
      </c>
      <c r="G336" s="250"/>
      <c r="H336" s="268"/>
      <c r="I336" s="258">
        <f t="shared" si="33"/>
        <v>-1.9415660000000001E-2</v>
      </c>
      <c r="J336" s="330">
        <f t="shared" si="34"/>
        <v>-7.0327131933561327E-2</v>
      </c>
      <c r="K336" s="252"/>
      <c r="L336" s="252"/>
      <c r="M336" s="253"/>
    </row>
    <row r="337" spans="1:13" s="225" customFormat="1" ht="36">
      <c r="A337" s="243" t="s">
        <v>2848</v>
      </c>
      <c r="B337" s="255" t="s">
        <v>247</v>
      </c>
      <c r="C337" s="249"/>
      <c r="D337" s="249">
        <v>3.9275763499999998</v>
      </c>
      <c r="E337" s="249">
        <v>4.45296235</v>
      </c>
      <c r="F337" s="249">
        <f t="shared" si="32"/>
        <v>4.45296235</v>
      </c>
      <c r="G337" s="250"/>
      <c r="H337" s="269"/>
      <c r="I337" s="258">
        <f t="shared" si="33"/>
        <v>0.52538600000000013</v>
      </c>
      <c r="J337" s="330">
        <f t="shared" si="34"/>
        <v>0.13376850077020142</v>
      </c>
      <c r="K337" s="252"/>
      <c r="L337" s="252"/>
      <c r="M337" s="253"/>
    </row>
    <row r="338" spans="1:13" s="225" customFormat="1" ht="36">
      <c r="A338" s="243" t="s">
        <v>2849</v>
      </c>
      <c r="B338" s="255" t="s">
        <v>258</v>
      </c>
      <c r="C338" s="249"/>
      <c r="D338" s="249">
        <v>1.7911979099999999</v>
      </c>
      <c r="E338" s="249">
        <v>1.8064510699999998</v>
      </c>
      <c r="F338" s="249">
        <f t="shared" si="32"/>
        <v>1.8064510699999998</v>
      </c>
      <c r="G338" s="250"/>
      <c r="H338" s="269"/>
      <c r="I338" s="258">
        <f t="shared" si="33"/>
        <v>1.5253159999999877E-2</v>
      </c>
      <c r="J338" s="330">
        <f t="shared" si="34"/>
        <v>8.5156195833211434E-3</v>
      </c>
      <c r="K338" s="252"/>
      <c r="L338" s="252"/>
      <c r="M338" s="253"/>
    </row>
    <row r="339" spans="1:13" s="225" customFormat="1" ht="36">
      <c r="A339" s="243" t="s">
        <v>2850</v>
      </c>
      <c r="B339" s="255" t="s">
        <v>254</v>
      </c>
      <c r="C339" s="249"/>
      <c r="D339" s="249">
        <v>1.2790048899999997</v>
      </c>
      <c r="E339" s="249">
        <v>1.33168825</v>
      </c>
      <c r="F339" s="249">
        <f t="shared" si="32"/>
        <v>1.33168825</v>
      </c>
      <c r="G339" s="250"/>
      <c r="H339" s="269"/>
      <c r="I339" s="258">
        <f t="shared" si="33"/>
        <v>5.268336000000029E-2</v>
      </c>
      <c r="J339" s="330">
        <f t="shared" si="34"/>
        <v>4.1190898026981282E-2</v>
      </c>
      <c r="K339" s="252"/>
      <c r="L339" s="252"/>
      <c r="M339" s="253"/>
    </row>
    <row r="340" spans="1:13" s="225" customFormat="1" ht="36">
      <c r="A340" s="243" t="s">
        <v>2851</v>
      </c>
      <c r="B340" s="255" t="s">
        <v>255</v>
      </c>
      <c r="C340" s="249"/>
      <c r="D340" s="249">
        <v>1.3253799900000001</v>
      </c>
      <c r="E340" s="249">
        <v>1.2326566299999999</v>
      </c>
      <c r="F340" s="249">
        <f t="shared" si="32"/>
        <v>1.2326566299999999</v>
      </c>
      <c r="G340" s="250"/>
      <c r="H340" s="269"/>
      <c r="I340" s="258">
        <f t="shared" si="33"/>
        <v>-9.2723360000000143E-2</v>
      </c>
      <c r="J340" s="330">
        <f t="shared" si="34"/>
        <v>-6.9959830916113463E-2</v>
      </c>
      <c r="K340" s="252"/>
      <c r="L340" s="252"/>
      <c r="M340" s="253"/>
    </row>
    <row r="341" spans="1:13" s="225" customFormat="1" ht="36">
      <c r="A341" s="243" t="s">
        <v>2852</v>
      </c>
      <c r="B341" s="255" t="s">
        <v>256</v>
      </c>
      <c r="C341" s="249"/>
      <c r="D341" s="249">
        <v>0.93637999000000005</v>
      </c>
      <c r="E341" s="249">
        <v>1.0514958599999999</v>
      </c>
      <c r="F341" s="249">
        <f t="shared" si="32"/>
        <v>1.0514958599999999</v>
      </c>
      <c r="G341" s="250"/>
      <c r="H341" s="269"/>
      <c r="I341" s="258">
        <f t="shared" si="33"/>
        <v>0.1151158699999999</v>
      </c>
      <c r="J341" s="330">
        <f t="shared" si="34"/>
        <v>0.1229371315378065</v>
      </c>
      <c r="K341" s="252"/>
      <c r="L341" s="252"/>
      <c r="M341" s="253"/>
    </row>
    <row r="342" spans="1:13" s="225" customFormat="1" ht="36">
      <c r="A342" s="243" t="s">
        <v>2853</v>
      </c>
      <c r="B342" s="255" t="s">
        <v>257</v>
      </c>
      <c r="C342" s="249"/>
      <c r="D342" s="249">
        <v>3.1035117200000002</v>
      </c>
      <c r="E342" s="249">
        <v>3.4675847800000001</v>
      </c>
      <c r="F342" s="249">
        <f t="shared" si="32"/>
        <v>3.4675847800000001</v>
      </c>
      <c r="G342" s="250"/>
      <c r="H342" s="269"/>
      <c r="I342" s="258">
        <f t="shared" si="33"/>
        <v>0.36407305999999995</v>
      </c>
      <c r="J342" s="330">
        <f t="shared" si="34"/>
        <v>0.11731003226242054</v>
      </c>
      <c r="K342" s="252"/>
      <c r="L342" s="252"/>
      <c r="M342" s="253"/>
    </row>
    <row r="343" spans="1:13" s="225" customFormat="1" ht="36">
      <c r="A343" s="243" t="s">
        <v>2854</v>
      </c>
      <c r="B343" s="255" t="s">
        <v>248</v>
      </c>
      <c r="C343" s="249"/>
      <c r="D343" s="249">
        <v>6.859</v>
      </c>
      <c r="E343" s="249">
        <v>6.5658492399999995</v>
      </c>
      <c r="F343" s="249">
        <f t="shared" si="32"/>
        <v>6.5658492399999995</v>
      </c>
      <c r="G343" s="250"/>
      <c r="H343" s="250"/>
      <c r="I343" s="258">
        <f t="shared" si="33"/>
        <v>-0.29315076000000051</v>
      </c>
      <c r="J343" s="330">
        <f t="shared" si="34"/>
        <v>-4.2739577197842271E-2</v>
      </c>
      <c r="K343" s="252"/>
      <c r="L343" s="252"/>
      <c r="M343" s="253"/>
    </row>
    <row r="344" spans="1:13" s="225" customFormat="1" ht="54">
      <c r="A344" s="243" t="s">
        <v>2855</v>
      </c>
      <c r="B344" s="255" t="s">
        <v>249</v>
      </c>
      <c r="C344" s="249"/>
      <c r="D344" s="249">
        <v>6.9096943900000003</v>
      </c>
      <c r="E344" s="249">
        <v>6.8057462800000001</v>
      </c>
      <c r="F344" s="249">
        <f t="shared" si="32"/>
        <v>6.8057462800000001</v>
      </c>
      <c r="G344" s="250"/>
      <c r="H344" s="250"/>
      <c r="I344" s="258">
        <f t="shared" si="33"/>
        <v>-0.10394811000000015</v>
      </c>
      <c r="J344" s="330">
        <f t="shared" si="34"/>
        <v>-1.5043807169017209E-2</v>
      </c>
      <c r="K344" s="252"/>
      <c r="L344" s="252"/>
      <c r="M344" s="253"/>
    </row>
    <row r="345" spans="1:13" s="225" customFormat="1" ht="54">
      <c r="A345" s="243" t="s">
        <v>2856</v>
      </c>
      <c r="B345" s="255" t="s">
        <v>250</v>
      </c>
      <c r="C345" s="249"/>
      <c r="D345" s="249">
        <v>7.6320000000000006</v>
      </c>
      <c r="E345" s="249">
        <v>7.32700307</v>
      </c>
      <c r="F345" s="249">
        <f t="shared" si="32"/>
        <v>7.32700307</v>
      </c>
      <c r="G345" s="250"/>
      <c r="H345" s="250"/>
      <c r="I345" s="258">
        <f t="shared" si="33"/>
        <v>-0.30499693000000061</v>
      </c>
      <c r="J345" s="330">
        <f t="shared" si="34"/>
        <v>-3.9962910115304062E-2</v>
      </c>
      <c r="K345" s="252"/>
      <c r="L345" s="252"/>
      <c r="M345" s="253"/>
    </row>
    <row r="346" spans="1:13" s="225" customFormat="1" ht="36">
      <c r="A346" s="243" t="s">
        <v>3195</v>
      </c>
      <c r="B346" s="255" t="s">
        <v>3194</v>
      </c>
      <c r="C346" s="249"/>
      <c r="D346" s="249">
        <v>0.68300000000000005</v>
      </c>
      <c r="E346" s="249">
        <v>0.6524451200000001</v>
      </c>
      <c r="F346" s="249">
        <f t="shared" si="32"/>
        <v>0.6524451200000001</v>
      </c>
      <c r="G346" s="249">
        <v>0.6524451200000001</v>
      </c>
      <c r="H346" s="250"/>
      <c r="I346" s="258">
        <f t="shared" si="33"/>
        <v>-3.0554879999999951E-2</v>
      </c>
      <c r="J346" s="330">
        <f t="shared" si="34"/>
        <v>-4.4736281112737863E-2</v>
      </c>
      <c r="K346" s="252"/>
      <c r="L346" s="252"/>
      <c r="M346" s="253"/>
    </row>
    <row r="347" spans="1:13" s="225" customFormat="1" ht="36">
      <c r="A347" s="243" t="s">
        <v>3193</v>
      </c>
      <c r="B347" s="255" t="s">
        <v>3192</v>
      </c>
      <c r="C347" s="249"/>
      <c r="D347" s="249">
        <v>0.68200000000000005</v>
      </c>
      <c r="E347" s="249">
        <v>0.76489733000000004</v>
      </c>
      <c r="F347" s="249">
        <f t="shared" si="32"/>
        <v>0.76489733000000004</v>
      </c>
      <c r="G347" s="250"/>
      <c r="H347" s="250"/>
      <c r="I347" s="258">
        <f t="shared" si="33"/>
        <v>8.2897329999999991E-2</v>
      </c>
      <c r="J347" s="330">
        <f t="shared" si="34"/>
        <v>0.1215503372434017</v>
      </c>
      <c r="K347" s="252"/>
      <c r="L347" s="252"/>
      <c r="M347" s="253"/>
    </row>
    <row r="348" spans="1:13" s="225" customFormat="1" ht="36">
      <c r="A348" s="243" t="s">
        <v>3191</v>
      </c>
      <c r="B348" s="255" t="s">
        <v>3190</v>
      </c>
      <c r="C348" s="249"/>
      <c r="D348" s="249">
        <v>0.44900000000000001</v>
      </c>
      <c r="E348" s="249">
        <v>0.46676513000000003</v>
      </c>
      <c r="F348" s="249">
        <f t="shared" si="32"/>
        <v>0.46676513000000003</v>
      </c>
      <c r="G348" s="250"/>
      <c r="H348" s="250"/>
      <c r="I348" s="258">
        <f t="shared" si="33"/>
        <v>1.7765130000000018E-2</v>
      </c>
      <c r="J348" s="330">
        <f t="shared" si="34"/>
        <v>3.9565991091313979E-2</v>
      </c>
      <c r="K348" s="252"/>
      <c r="L348" s="252"/>
      <c r="M348" s="253"/>
    </row>
    <row r="349" spans="1:13" s="225" customFormat="1" ht="36">
      <c r="A349" s="243" t="s">
        <v>3189</v>
      </c>
      <c r="B349" s="255" t="s">
        <v>3188</v>
      </c>
      <c r="C349" s="249"/>
      <c r="D349" s="249">
        <v>0.78900000000000003</v>
      </c>
      <c r="E349" s="249">
        <v>0.78272142</v>
      </c>
      <c r="F349" s="249">
        <f t="shared" si="32"/>
        <v>0.78272142</v>
      </c>
      <c r="G349" s="249">
        <v>0.78272142</v>
      </c>
      <c r="H349" s="250"/>
      <c r="I349" s="258">
        <f t="shared" si="33"/>
        <v>-6.2785800000000336E-3</v>
      </c>
      <c r="J349" s="330">
        <f t="shared" si="34"/>
        <v>-7.9576425855514277E-3</v>
      </c>
      <c r="K349" s="252"/>
      <c r="L349" s="252"/>
      <c r="M349" s="253"/>
    </row>
    <row r="350" spans="1:13" s="225" customFormat="1" ht="36">
      <c r="A350" s="243" t="s">
        <v>3187</v>
      </c>
      <c r="B350" s="255" t="s">
        <v>3186</v>
      </c>
      <c r="C350" s="249"/>
      <c r="D350" s="249">
        <v>1.3720000000000001</v>
      </c>
      <c r="E350" s="249">
        <v>1.5314998799999999</v>
      </c>
      <c r="F350" s="249">
        <f t="shared" si="32"/>
        <v>1.5314998799999999</v>
      </c>
      <c r="G350" s="250"/>
      <c r="H350" s="250"/>
      <c r="I350" s="258">
        <f t="shared" si="33"/>
        <v>0.15949987999999982</v>
      </c>
      <c r="J350" s="330">
        <f t="shared" si="34"/>
        <v>0.11625355685131189</v>
      </c>
      <c r="K350" s="252"/>
      <c r="L350" s="252"/>
      <c r="M350" s="253"/>
    </row>
    <row r="351" spans="1:13" s="225" customFormat="1" ht="54">
      <c r="A351" s="243" t="s">
        <v>2857</v>
      </c>
      <c r="B351" s="255" t="s">
        <v>3185</v>
      </c>
      <c r="C351" s="249"/>
      <c r="D351" s="249">
        <v>0.26</v>
      </c>
      <c r="E351" s="249">
        <v>0.2275133</v>
      </c>
      <c r="F351" s="249">
        <f t="shared" si="32"/>
        <v>0.2275133</v>
      </c>
      <c r="G351" s="250"/>
      <c r="H351" s="250"/>
      <c r="I351" s="258">
        <f t="shared" si="33"/>
        <v>-3.2486700000000007E-2</v>
      </c>
      <c r="J351" s="330">
        <f t="shared" si="34"/>
        <v>-0.12494884615384616</v>
      </c>
      <c r="K351" s="252"/>
      <c r="L351" s="252"/>
      <c r="M351" s="253"/>
    </row>
    <row r="352" spans="1:13" s="236" customFormat="1" ht="18">
      <c r="A352" s="244" t="s">
        <v>595</v>
      </c>
      <c r="B352" s="254" t="s">
        <v>525</v>
      </c>
      <c r="C352" s="249"/>
      <c r="D352" s="249"/>
      <c r="E352" s="249"/>
      <c r="F352" s="249"/>
      <c r="G352" s="250"/>
      <c r="H352" s="250"/>
      <c r="I352" s="258"/>
      <c r="J352" s="330"/>
      <c r="K352" s="252"/>
      <c r="L352" s="252"/>
      <c r="M352" s="253"/>
    </row>
    <row r="353" spans="1:13" s="225" customFormat="1" ht="36">
      <c r="A353" s="243" t="s">
        <v>236</v>
      </c>
      <c r="B353" s="255" t="s">
        <v>259</v>
      </c>
      <c r="C353" s="249"/>
      <c r="D353" s="249">
        <v>0.10137999</v>
      </c>
      <c r="E353" s="249">
        <v>8.2749989999999995E-2</v>
      </c>
      <c r="F353" s="249">
        <f t="shared" si="32"/>
        <v>8.2749989999999995E-2</v>
      </c>
      <c r="G353" s="250"/>
      <c r="H353" s="270"/>
      <c r="I353" s="258">
        <f t="shared" si="33"/>
        <v>-1.8630000000000008E-2</v>
      </c>
      <c r="J353" s="330">
        <f t="shared" si="34"/>
        <v>-0.18376407415309481</v>
      </c>
      <c r="K353" s="252"/>
      <c r="L353" s="252"/>
      <c r="M353" s="253"/>
    </row>
    <row r="354" spans="1:13" s="225" customFormat="1" ht="36">
      <c r="A354" s="243" t="s">
        <v>238</v>
      </c>
      <c r="B354" s="255" t="s">
        <v>260</v>
      </c>
      <c r="C354" s="249"/>
      <c r="D354" s="249">
        <v>9.3379989999999996E-2</v>
      </c>
      <c r="E354" s="249">
        <v>6.415999E-2</v>
      </c>
      <c r="F354" s="249">
        <f t="shared" si="32"/>
        <v>6.415999E-2</v>
      </c>
      <c r="G354" s="250"/>
      <c r="H354" s="270"/>
      <c r="I354" s="258">
        <f t="shared" si="33"/>
        <v>-2.9219999999999996E-2</v>
      </c>
      <c r="J354" s="330">
        <f t="shared" si="34"/>
        <v>-0.31291500459573829</v>
      </c>
      <c r="K354" s="252"/>
      <c r="L354" s="252"/>
      <c r="M354" s="253"/>
    </row>
    <row r="355" spans="1:13" s="225" customFormat="1" ht="36">
      <c r="A355" s="243" t="s">
        <v>660</v>
      </c>
      <c r="B355" s="255" t="s">
        <v>261</v>
      </c>
      <c r="C355" s="249"/>
      <c r="D355" s="249">
        <v>0.11437999</v>
      </c>
      <c r="E355" s="249">
        <v>9.8959989999999998E-2</v>
      </c>
      <c r="F355" s="249">
        <f t="shared" si="32"/>
        <v>9.8959989999999998E-2</v>
      </c>
      <c r="G355" s="250"/>
      <c r="H355" s="270"/>
      <c r="I355" s="258">
        <f t="shared" si="33"/>
        <v>-1.5420000000000003E-2</v>
      </c>
      <c r="J355" s="330">
        <f t="shared" si="34"/>
        <v>-0.1348137904191109</v>
      </c>
      <c r="K355" s="252"/>
      <c r="L355" s="252"/>
      <c r="M355" s="253"/>
    </row>
    <row r="356" spans="1:13" s="225" customFormat="1" ht="36">
      <c r="A356" s="243" t="s">
        <v>661</v>
      </c>
      <c r="B356" s="255" t="s">
        <v>262</v>
      </c>
      <c r="C356" s="249"/>
      <c r="D356" s="249">
        <v>3.8191000000000003E-2</v>
      </c>
      <c r="E356" s="249">
        <v>3.8859989999999997E-2</v>
      </c>
      <c r="F356" s="249">
        <f t="shared" si="32"/>
        <v>3.8859989999999997E-2</v>
      </c>
      <c r="G356" s="250"/>
      <c r="H356" s="270"/>
      <c r="I356" s="258">
        <f t="shared" si="33"/>
        <v>6.6898999999999431E-4</v>
      </c>
      <c r="J356" s="330">
        <f t="shared" si="34"/>
        <v>1.7516954256238337E-2</v>
      </c>
      <c r="K356" s="252"/>
      <c r="L356" s="252"/>
      <c r="M356" s="253"/>
    </row>
    <row r="357" spans="1:13" s="225" customFormat="1" ht="36">
      <c r="A357" s="243" t="s">
        <v>662</v>
      </c>
      <c r="B357" s="255" t="s">
        <v>263</v>
      </c>
      <c r="C357" s="249"/>
      <c r="D357" s="249">
        <v>3.3939990000000003E-2</v>
      </c>
      <c r="E357" s="249">
        <v>3.1939990000000001E-2</v>
      </c>
      <c r="F357" s="249">
        <f t="shared" si="32"/>
        <v>3.1939990000000001E-2</v>
      </c>
      <c r="G357" s="250"/>
      <c r="H357" s="270"/>
      <c r="I357" s="258">
        <f t="shared" si="33"/>
        <v>-2.0000000000000018E-3</v>
      </c>
      <c r="J357" s="330">
        <f t="shared" si="34"/>
        <v>-5.8927536513711409E-2</v>
      </c>
      <c r="K357" s="252"/>
      <c r="L357" s="252"/>
      <c r="M357" s="253"/>
    </row>
    <row r="358" spans="1:13" s="225" customFormat="1" ht="36">
      <c r="A358" s="243" t="s">
        <v>663</v>
      </c>
      <c r="B358" s="255" t="s">
        <v>264</v>
      </c>
      <c r="C358" s="249"/>
      <c r="D358" s="249">
        <v>5.0561000000000002E-2</v>
      </c>
      <c r="E358" s="249">
        <v>5.1230009999999999E-2</v>
      </c>
      <c r="F358" s="249">
        <f t="shared" si="32"/>
        <v>5.1230009999999999E-2</v>
      </c>
      <c r="G358" s="250"/>
      <c r="H358" s="270"/>
      <c r="I358" s="258">
        <f t="shared" si="33"/>
        <v>6.6900999999999766E-4</v>
      </c>
      <c r="J358" s="330">
        <f t="shared" si="34"/>
        <v>1.323173987856241E-2</v>
      </c>
      <c r="K358" s="252"/>
      <c r="L358" s="252"/>
      <c r="M358" s="253"/>
    </row>
    <row r="359" spans="1:13" s="225" customFormat="1" ht="36">
      <c r="A359" s="243" t="s">
        <v>664</v>
      </c>
      <c r="B359" s="255" t="s">
        <v>265</v>
      </c>
      <c r="C359" s="249"/>
      <c r="D359" s="249">
        <v>5.137999E-2</v>
      </c>
      <c r="E359" s="249">
        <v>4.917999E-2</v>
      </c>
      <c r="F359" s="249">
        <f t="shared" si="32"/>
        <v>4.917999E-2</v>
      </c>
      <c r="G359" s="250"/>
      <c r="H359" s="270"/>
      <c r="I359" s="258">
        <f t="shared" si="33"/>
        <v>-2.2000000000000006E-3</v>
      </c>
      <c r="J359" s="330">
        <f t="shared" si="34"/>
        <v>-4.2818225538774901E-2</v>
      </c>
      <c r="K359" s="252"/>
      <c r="L359" s="252"/>
      <c r="M359" s="253"/>
    </row>
    <row r="360" spans="1:13" s="225" customFormat="1" ht="36">
      <c r="A360" s="243" t="s">
        <v>665</v>
      </c>
      <c r="B360" s="255" t="s">
        <v>266</v>
      </c>
      <c r="C360" s="249"/>
      <c r="D360" s="249">
        <v>4.0379990000000004E-2</v>
      </c>
      <c r="E360" s="249">
        <v>3.7879990000000002E-2</v>
      </c>
      <c r="F360" s="249">
        <f t="shared" si="32"/>
        <v>3.7879990000000002E-2</v>
      </c>
      <c r="G360" s="250"/>
      <c r="H360" s="270"/>
      <c r="I360" s="258">
        <f t="shared" si="33"/>
        <v>-2.5000000000000022E-3</v>
      </c>
      <c r="J360" s="330">
        <f t="shared" si="34"/>
        <v>-6.1911852875644602E-2</v>
      </c>
      <c r="K360" s="252"/>
      <c r="L360" s="252"/>
      <c r="M360" s="253"/>
    </row>
    <row r="361" spans="1:13" s="225" customFormat="1" ht="36">
      <c r="A361" s="243" t="s">
        <v>666</v>
      </c>
      <c r="B361" s="255" t="s">
        <v>267</v>
      </c>
      <c r="C361" s="249"/>
      <c r="D361" s="249">
        <v>6.1380009999999999E-2</v>
      </c>
      <c r="E361" s="249">
        <v>7.7910010000000002E-2</v>
      </c>
      <c r="F361" s="249">
        <f t="shared" si="32"/>
        <v>7.7910010000000002E-2</v>
      </c>
      <c r="G361" s="250"/>
      <c r="H361" s="270"/>
      <c r="I361" s="258">
        <f t="shared" si="33"/>
        <v>1.6530000000000003E-2</v>
      </c>
      <c r="J361" s="330">
        <f t="shared" si="34"/>
        <v>0.26930591897915956</v>
      </c>
      <c r="K361" s="250">
        <f>I361</f>
        <v>1.6530000000000003E-2</v>
      </c>
      <c r="L361" s="252"/>
      <c r="M361" s="256"/>
    </row>
    <row r="362" spans="1:13" s="225" customFormat="1" ht="36">
      <c r="A362" s="243" t="s">
        <v>667</v>
      </c>
      <c r="B362" s="255" t="s">
        <v>268</v>
      </c>
      <c r="C362" s="249"/>
      <c r="D362" s="249">
        <v>5.1380010000000004E-2</v>
      </c>
      <c r="E362" s="249">
        <v>5.9740009999999996E-2</v>
      </c>
      <c r="F362" s="249">
        <f t="shared" si="32"/>
        <v>5.9740009999999996E-2</v>
      </c>
      <c r="G362" s="250"/>
      <c r="H362" s="270"/>
      <c r="I362" s="258">
        <f t="shared" si="33"/>
        <v>8.3599999999999924E-3</v>
      </c>
      <c r="J362" s="330">
        <f t="shared" si="34"/>
        <v>0.16270919371171777</v>
      </c>
      <c r="K362" s="252"/>
      <c r="L362" s="252"/>
      <c r="M362" s="253"/>
    </row>
    <row r="363" spans="1:13" s="225" customFormat="1" ht="36">
      <c r="A363" s="243" t="s">
        <v>668</v>
      </c>
      <c r="B363" s="255" t="s">
        <v>269</v>
      </c>
      <c r="C363" s="249"/>
      <c r="D363" s="249">
        <v>6.6871E-2</v>
      </c>
      <c r="E363" s="249">
        <v>6.7540009999999998E-2</v>
      </c>
      <c r="F363" s="249">
        <f t="shared" si="32"/>
        <v>6.7540009999999998E-2</v>
      </c>
      <c r="G363" s="250"/>
      <c r="H363" s="270"/>
      <c r="I363" s="258">
        <f t="shared" si="33"/>
        <v>6.6900999999999766E-4</v>
      </c>
      <c r="J363" s="330">
        <f t="shared" si="34"/>
        <v>1.0004486249644895E-2</v>
      </c>
      <c r="K363" s="252"/>
      <c r="L363" s="252"/>
      <c r="M363" s="253"/>
    </row>
    <row r="364" spans="1:13" s="225" customFormat="1" ht="36">
      <c r="A364" s="243" t="s">
        <v>669</v>
      </c>
      <c r="B364" s="255" t="s">
        <v>270</v>
      </c>
      <c r="C364" s="249"/>
      <c r="D364" s="249">
        <v>8.3630999999999997E-2</v>
      </c>
      <c r="E364" s="249">
        <v>8.4300010000000009E-2</v>
      </c>
      <c r="F364" s="249">
        <f t="shared" si="32"/>
        <v>8.4300010000000009E-2</v>
      </c>
      <c r="G364" s="250"/>
      <c r="H364" s="270"/>
      <c r="I364" s="258">
        <f t="shared" si="33"/>
        <v>6.6901000000001154E-4</v>
      </c>
      <c r="J364" s="330">
        <f t="shared" si="34"/>
        <v>7.9995456230346207E-3</v>
      </c>
      <c r="K364" s="252"/>
      <c r="L364" s="252"/>
      <c r="M364" s="253"/>
    </row>
    <row r="365" spans="1:13" s="225" customFormat="1" ht="36">
      <c r="A365" s="243" t="s">
        <v>670</v>
      </c>
      <c r="B365" s="255" t="s">
        <v>271</v>
      </c>
      <c r="C365" s="249"/>
      <c r="D365" s="249">
        <v>5.4380010000000006E-2</v>
      </c>
      <c r="E365" s="249">
        <v>5.2380010000000005E-2</v>
      </c>
      <c r="F365" s="249">
        <f t="shared" si="32"/>
        <v>5.2380010000000005E-2</v>
      </c>
      <c r="G365" s="250"/>
      <c r="H365" s="270"/>
      <c r="I365" s="258">
        <f t="shared" si="33"/>
        <v>-2.0000000000000018E-3</v>
      </c>
      <c r="J365" s="330">
        <f t="shared" si="34"/>
        <v>-3.67782205262559E-2</v>
      </c>
      <c r="K365" s="252"/>
      <c r="L365" s="252"/>
      <c r="M365" s="253"/>
    </row>
    <row r="366" spans="1:13" s="225" customFormat="1" ht="36">
      <c r="A366" s="243" t="s">
        <v>671</v>
      </c>
      <c r="B366" s="255" t="s">
        <v>272</v>
      </c>
      <c r="C366" s="249"/>
      <c r="D366" s="249">
        <v>4.1379990000000005E-2</v>
      </c>
      <c r="E366" s="249">
        <v>3.9359989999999997E-2</v>
      </c>
      <c r="F366" s="249">
        <f t="shared" si="32"/>
        <v>3.9359989999999997E-2</v>
      </c>
      <c r="G366" s="250"/>
      <c r="H366" s="270"/>
      <c r="I366" s="258">
        <f t="shared" si="33"/>
        <v>-2.0200000000000079E-3</v>
      </c>
      <c r="J366" s="330">
        <f t="shared" si="34"/>
        <v>-4.8815864866086467E-2</v>
      </c>
      <c r="K366" s="252"/>
      <c r="L366" s="252"/>
      <c r="M366" s="253"/>
    </row>
    <row r="367" spans="1:13" s="225" customFormat="1" ht="54">
      <c r="A367" s="243" t="s">
        <v>672</v>
      </c>
      <c r="B367" s="255" t="s">
        <v>276</v>
      </c>
      <c r="C367" s="249"/>
      <c r="D367" s="249">
        <v>4.337999E-2</v>
      </c>
      <c r="E367" s="249">
        <v>3.562999E-2</v>
      </c>
      <c r="F367" s="249">
        <f t="shared" si="32"/>
        <v>3.562999E-2</v>
      </c>
      <c r="G367" s="250"/>
      <c r="H367" s="250"/>
      <c r="I367" s="258">
        <f t="shared" si="33"/>
        <v>-7.7499999999999999E-3</v>
      </c>
      <c r="J367" s="330">
        <f t="shared" si="34"/>
        <v>-0.17865379867538</v>
      </c>
      <c r="K367" s="250">
        <f>I367</f>
        <v>-7.7499999999999999E-3</v>
      </c>
      <c r="L367" s="252"/>
      <c r="M367" s="256"/>
    </row>
    <row r="368" spans="1:13" s="225" customFormat="1" ht="54">
      <c r="A368" s="243" t="s">
        <v>673</v>
      </c>
      <c r="B368" s="255" t="s">
        <v>277</v>
      </c>
      <c r="C368" s="249"/>
      <c r="D368" s="249">
        <v>4.337999E-2</v>
      </c>
      <c r="E368" s="249">
        <v>4.7419990000000002E-2</v>
      </c>
      <c r="F368" s="249">
        <f t="shared" si="32"/>
        <v>4.7419990000000002E-2</v>
      </c>
      <c r="G368" s="250"/>
      <c r="H368" s="250"/>
      <c r="I368" s="258">
        <f t="shared" si="33"/>
        <v>4.0400000000000019E-3</v>
      </c>
      <c r="J368" s="330">
        <f t="shared" si="34"/>
        <v>9.3130496341746527E-2</v>
      </c>
      <c r="K368" s="252"/>
      <c r="L368" s="252"/>
      <c r="M368" s="253"/>
    </row>
    <row r="369" spans="1:13" s="236" customFormat="1" ht="18">
      <c r="A369" s="245" t="s">
        <v>528</v>
      </c>
      <c r="B369" s="254" t="s">
        <v>597</v>
      </c>
      <c r="C369" s="249"/>
      <c r="D369" s="249"/>
      <c r="E369" s="249"/>
      <c r="F369" s="249"/>
      <c r="G369" s="250"/>
      <c r="H369" s="250"/>
      <c r="I369" s="258"/>
      <c r="J369" s="330"/>
      <c r="K369" s="252"/>
      <c r="L369" s="252"/>
      <c r="M369" s="253"/>
    </row>
    <row r="370" spans="1:13" s="225" customFormat="1" ht="36">
      <c r="A370" s="243" t="s">
        <v>3184</v>
      </c>
      <c r="B370" s="271" t="s">
        <v>2781</v>
      </c>
      <c r="C370" s="249"/>
      <c r="D370" s="249">
        <v>9.6989989999999998E-2</v>
      </c>
      <c r="E370" s="249">
        <v>9.6989989999999998E-2</v>
      </c>
      <c r="F370" s="249">
        <f t="shared" si="32"/>
        <v>9.6989989999999998E-2</v>
      </c>
      <c r="G370" s="250"/>
      <c r="H370" s="250"/>
      <c r="I370" s="258"/>
      <c r="J370" s="330"/>
      <c r="K370" s="252"/>
      <c r="L370" s="252"/>
      <c r="M370" s="253"/>
    </row>
    <row r="371" spans="1:13" s="236" customFormat="1" ht="18">
      <c r="A371" s="245" t="s">
        <v>599</v>
      </c>
      <c r="B371" s="254" t="s">
        <v>482</v>
      </c>
      <c r="C371" s="249"/>
      <c r="D371" s="249"/>
      <c r="E371" s="249"/>
      <c r="F371" s="249"/>
      <c r="G371" s="250"/>
      <c r="H371" s="250"/>
      <c r="I371" s="258"/>
      <c r="J371" s="330"/>
      <c r="K371" s="252"/>
      <c r="L371" s="252"/>
      <c r="M371" s="253"/>
    </row>
    <row r="372" spans="1:13" s="225" customFormat="1" ht="54">
      <c r="A372" s="243" t="s">
        <v>674</v>
      </c>
      <c r="B372" s="255" t="s">
        <v>499</v>
      </c>
      <c r="C372" s="249"/>
      <c r="D372" s="249">
        <v>3.5224042799999999</v>
      </c>
      <c r="E372" s="249">
        <v>3.4977408399999996</v>
      </c>
      <c r="F372" s="249">
        <f t="shared" si="32"/>
        <v>3.4977408399999996</v>
      </c>
      <c r="G372" s="250"/>
      <c r="H372" s="250"/>
      <c r="I372" s="258">
        <f t="shared" si="33"/>
        <v>-2.4663440000000314E-2</v>
      </c>
      <c r="J372" s="330">
        <f t="shared" si="34"/>
        <v>-7.0018765705112118E-3</v>
      </c>
      <c r="K372" s="252"/>
      <c r="L372" s="252"/>
      <c r="M372" s="253"/>
    </row>
    <row r="373" spans="1:13" s="236" customFormat="1" ht="36">
      <c r="A373" s="245" t="s">
        <v>600</v>
      </c>
      <c r="B373" s="254" t="s">
        <v>601</v>
      </c>
      <c r="C373" s="249"/>
      <c r="D373" s="249"/>
      <c r="E373" s="249"/>
      <c r="F373" s="249"/>
      <c r="G373" s="250"/>
      <c r="H373" s="250"/>
      <c r="I373" s="258"/>
      <c r="J373" s="330"/>
      <c r="K373" s="252"/>
      <c r="L373" s="252"/>
      <c r="M373" s="253"/>
    </row>
    <row r="374" spans="1:13" s="225" customFormat="1" ht="72">
      <c r="A374" s="245" t="s">
        <v>3183</v>
      </c>
      <c r="B374" s="271" t="s">
        <v>2782</v>
      </c>
      <c r="C374" s="249"/>
      <c r="D374" s="249">
        <v>0.28014341999999998</v>
      </c>
      <c r="E374" s="249">
        <v>0.28014341999999998</v>
      </c>
      <c r="F374" s="249">
        <f t="shared" si="32"/>
        <v>0.28014341999999998</v>
      </c>
      <c r="G374" s="250"/>
      <c r="H374" s="250"/>
      <c r="I374" s="258"/>
      <c r="J374" s="330"/>
      <c r="K374" s="252"/>
      <c r="L374" s="252"/>
      <c r="M374" s="253"/>
    </row>
    <row r="375" spans="1:13" s="225" customFormat="1" ht="54">
      <c r="A375" s="245" t="s">
        <v>3182</v>
      </c>
      <c r="B375" s="271" t="s">
        <v>2783</v>
      </c>
      <c r="C375" s="249"/>
      <c r="D375" s="249">
        <v>0.1026871</v>
      </c>
      <c r="E375" s="249">
        <v>0.1026871</v>
      </c>
      <c r="F375" s="249">
        <f t="shared" si="32"/>
        <v>0.1026871</v>
      </c>
      <c r="G375" s="250"/>
      <c r="H375" s="250"/>
      <c r="I375" s="258"/>
      <c r="J375" s="330"/>
      <c r="K375" s="252"/>
      <c r="L375" s="252"/>
      <c r="M375" s="253"/>
    </row>
    <row r="376" spans="1:13" s="225" customFormat="1" ht="54">
      <c r="A376" s="245" t="s">
        <v>3181</v>
      </c>
      <c r="B376" s="271" t="s">
        <v>2784</v>
      </c>
      <c r="C376" s="249"/>
      <c r="D376" s="249">
        <v>3.4304510000000003E-2</v>
      </c>
      <c r="E376" s="249">
        <v>3.4304510000000003E-2</v>
      </c>
      <c r="F376" s="249">
        <f t="shared" si="32"/>
        <v>3.4304510000000003E-2</v>
      </c>
      <c r="G376" s="250"/>
      <c r="H376" s="250"/>
      <c r="I376" s="258"/>
      <c r="J376" s="330"/>
      <c r="K376" s="252"/>
      <c r="L376" s="252"/>
      <c r="M376" s="253"/>
    </row>
    <row r="377" spans="1:13" s="225" customFormat="1" ht="36">
      <c r="A377" s="245" t="s">
        <v>3180</v>
      </c>
      <c r="B377" s="271" t="s">
        <v>2785</v>
      </c>
      <c r="C377" s="249"/>
      <c r="D377" s="249">
        <v>0.11113967999999999</v>
      </c>
      <c r="E377" s="249">
        <v>0.11113967999999999</v>
      </c>
      <c r="F377" s="249">
        <f t="shared" si="32"/>
        <v>0.11113967999999999</v>
      </c>
      <c r="G377" s="249">
        <v>0.11113967999999999</v>
      </c>
      <c r="H377" s="250"/>
      <c r="I377" s="258"/>
      <c r="J377" s="330"/>
      <c r="K377" s="252"/>
      <c r="L377" s="252"/>
      <c r="M377" s="253"/>
    </row>
    <row r="378" spans="1:13" s="225" customFormat="1" ht="36">
      <c r="A378" s="245" t="s">
        <v>3179</v>
      </c>
      <c r="B378" s="271" t="s">
        <v>2786</v>
      </c>
      <c r="C378" s="249"/>
      <c r="D378" s="249">
        <v>0.39718846000000002</v>
      </c>
      <c r="E378" s="249">
        <v>0.39718846000000002</v>
      </c>
      <c r="F378" s="249">
        <f t="shared" si="32"/>
        <v>0.39718846000000002</v>
      </c>
      <c r="G378" s="249">
        <v>0.39718846000000002</v>
      </c>
      <c r="H378" s="250"/>
      <c r="I378" s="258"/>
      <c r="J378" s="330"/>
      <c r="K378" s="252"/>
      <c r="L378" s="252"/>
      <c r="M378" s="253"/>
    </row>
    <row r="379" spans="1:13" s="225" customFormat="1" ht="36">
      <c r="A379" s="245" t="s">
        <v>3178</v>
      </c>
      <c r="B379" s="271" t="s">
        <v>2787</v>
      </c>
      <c r="C379" s="249"/>
      <c r="D379" s="249">
        <v>0.17063062000000001</v>
      </c>
      <c r="E379" s="249">
        <v>0.17063062000000001</v>
      </c>
      <c r="F379" s="249">
        <f t="shared" ref="F379:F433" si="35">E379</f>
        <v>0.17063062000000001</v>
      </c>
      <c r="G379" s="249">
        <v>0.17063062000000001</v>
      </c>
      <c r="H379" s="250"/>
      <c r="I379" s="258"/>
      <c r="J379" s="330"/>
      <c r="K379" s="252"/>
      <c r="L379" s="252"/>
      <c r="M379" s="253"/>
    </row>
    <row r="380" spans="1:13" s="225" customFormat="1" ht="36">
      <c r="A380" s="245" t="s">
        <v>3177</v>
      </c>
      <c r="B380" s="271" t="s">
        <v>2821</v>
      </c>
      <c r="C380" s="249"/>
      <c r="D380" s="249">
        <v>0.76890826000000001</v>
      </c>
      <c r="E380" s="249">
        <v>0.88672123999999997</v>
      </c>
      <c r="F380" s="249">
        <f t="shared" si="35"/>
        <v>0.88672123999999997</v>
      </c>
      <c r="G380" s="250"/>
      <c r="H380" s="250"/>
      <c r="I380" s="258">
        <f t="shared" ref="I380:I433" si="36">E380-D380</f>
        <v>0.11781297999999996</v>
      </c>
      <c r="J380" s="330">
        <f t="shared" ref="J380:J433" si="37">E380/D380-100%</f>
        <v>0.1532211137906101</v>
      </c>
      <c r="K380" s="250">
        <f>I380</f>
        <v>0.11781297999999996</v>
      </c>
      <c r="L380" s="252"/>
      <c r="M380" s="256"/>
    </row>
    <row r="381" spans="1:13" s="225" customFormat="1" ht="54">
      <c r="A381" s="245" t="s">
        <v>3176</v>
      </c>
      <c r="B381" s="271" t="s">
        <v>2788</v>
      </c>
      <c r="C381" s="249"/>
      <c r="D381" s="249">
        <v>0.13190004</v>
      </c>
      <c r="E381" s="249">
        <v>0.14929175</v>
      </c>
      <c r="F381" s="249">
        <f t="shared" si="35"/>
        <v>0.14929175</v>
      </c>
      <c r="G381" s="250"/>
      <c r="H381" s="250"/>
      <c r="I381" s="258">
        <f t="shared" si="36"/>
        <v>1.7391710000000005E-2</v>
      </c>
      <c r="J381" s="330">
        <f t="shared" si="37"/>
        <v>0.13185522915686754</v>
      </c>
      <c r="K381" s="252"/>
      <c r="L381" s="252"/>
      <c r="M381" s="253"/>
    </row>
    <row r="382" spans="1:13" s="225" customFormat="1" ht="54">
      <c r="A382" s="245" t="s">
        <v>3175</v>
      </c>
      <c r="B382" s="271" t="s">
        <v>2789</v>
      </c>
      <c r="C382" s="249"/>
      <c r="D382" s="249">
        <v>1.8594739999999998E-2</v>
      </c>
      <c r="E382" s="249">
        <v>1.8594739999999998E-2</v>
      </c>
      <c r="F382" s="249">
        <f t="shared" si="35"/>
        <v>1.8594739999999998E-2</v>
      </c>
      <c r="G382" s="249">
        <v>1.8594739999999998E-2</v>
      </c>
      <c r="H382" s="250"/>
      <c r="I382" s="258"/>
      <c r="J382" s="330"/>
      <c r="K382" s="252"/>
      <c r="L382" s="252"/>
      <c r="M382" s="253"/>
    </row>
    <row r="383" spans="1:13" s="225" customFormat="1" ht="36">
      <c r="A383" s="245" t="s">
        <v>3174</v>
      </c>
      <c r="B383" s="271" t="s">
        <v>3440</v>
      </c>
      <c r="C383" s="249"/>
      <c r="D383" s="249">
        <v>0.17772946000000001</v>
      </c>
      <c r="E383" s="249">
        <v>0.17772946000000001</v>
      </c>
      <c r="F383" s="249">
        <f t="shared" si="35"/>
        <v>0.17772946000000001</v>
      </c>
      <c r="G383" s="249">
        <v>0.17772946000000001</v>
      </c>
      <c r="H383" s="250"/>
      <c r="I383" s="258"/>
      <c r="J383" s="330"/>
      <c r="K383" s="252"/>
      <c r="L383" s="252"/>
      <c r="M383" s="253"/>
    </row>
    <row r="384" spans="1:13" s="225" customFormat="1" ht="36">
      <c r="A384" s="245" t="s">
        <v>3173</v>
      </c>
      <c r="B384" s="271" t="s">
        <v>3172</v>
      </c>
      <c r="C384" s="249"/>
      <c r="D384" s="249">
        <v>0.23</v>
      </c>
      <c r="E384" s="249">
        <v>0.36994321000000002</v>
      </c>
      <c r="F384" s="249">
        <f t="shared" si="35"/>
        <v>0.36994321000000002</v>
      </c>
      <c r="G384" s="249">
        <v>0.36994321000000002</v>
      </c>
      <c r="H384" s="250"/>
      <c r="I384" s="258">
        <f t="shared" si="36"/>
        <v>0.13994321000000001</v>
      </c>
      <c r="J384" s="330">
        <f t="shared" si="37"/>
        <v>0.60844873913043473</v>
      </c>
      <c r="K384" s="252"/>
      <c r="L384" s="252"/>
      <c r="M384" s="272"/>
    </row>
    <row r="385" spans="1:13" s="225" customFormat="1" ht="72">
      <c r="A385" s="245" t="s">
        <v>3171</v>
      </c>
      <c r="B385" s="271" t="s">
        <v>3170</v>
      </c>
      <c r="C385" s="249"/>
      <c r="D385" s="249">
        <v>0.13</v>
      </c>
      <c r="E385" s="249">
        <v>0.12954358999999999</v>
      </c>
      <c r="F385" s="249">
        <f t="shared" si="35"/>
        <v>0.12954358999999999</v>
      </c>
      <c r="G385" s="249">
        <v>0.12954358999999999</v>
      </c>
      <c r="H385" s="250"/>
      <c r="I385" s="258"/>
      <c r="J385" s="330">
        <f t="shared" si="37"/>
        <v>-3.5108461538463365E-3</v>
      </c>
      <c r="K385" s="252"/>
      <c r="L385" s="252"/>
      <c r="M385" s="253"/>
    </row>
    <row r="386" spans="1:13" s="225" customFormat="1" ht="54">
      <c r="A386" s="245" t="s">
        <v>3169</v>
      </c>
      <c r="B386" s="271" t="s">
        <v>3168</v>
      </c>
      <c r="C386" s="249"/>
      <c r="D386" s="249">
        <v>0.14199999999999999</v>
      </c>
      <c r="E386" s="249">
        <v>0.14570448</v>
      </c>
      <c r="F386" s="249">
        <f t="shared" si="35"/>
        <v>0.14570448</v>
      </c>
      <c r="G386" s="250"/>
      <c r="H386" s="250"/>
      <c r="I386" s="258">
        <f t="shared" si="36"/>
        <v>3.70448000000001E-3</v>
      </c>
      <c r="J386" s="330">
        <f t="shared" si="37"/>
        <v>2.6087887323943626E-2</v>
      </c>
      <c r="K386" s="252"/>
      <c r="L386" s="252"/>
      <c r="M386" s="253"/>
    </row>
    <row r="387" spans="1:13" s="225" customFormat="1" ht="49.5" customHeight="1">
      <c r="A387" s="245" t="s">
        <v>3167</v>
      </c>
      <c r="B387" s="271" t="s">
        <v>3166</v>
      </c>
      <c r="C387" s="249"/>
      <c r="D387" s="249">
        <v>0.12</v>
      </c>
      <c r="E387" s="249">
        <v>0.10949348</v>
      </c>
      <c r="F387" s="249">
        <f t="shared" si="35"/>
        <v>0.10949348</v>
      </c>
      <c r="G387" s="250"/>
      <c r="H387" s="250"/>
      <c r="I387" s="258">
        <f t="shared" si="36"/>
        <v>-1.0506519999999991E-2</v>
      </c>
      <c r="J387" s="330">
        <f t="shared" si="37"/>
        <v>-8.755433333333329E-2</v>
      </c>
      <c r="K387" s="252"/>
      <c r="L387" s="252"/>
      <c r="M387" s="253"/>
    </row>
    <row r="388" spans="1:13" s="225" customFormat="1" ht="72">
      <c r="A388" s="245" t="s">
        <v>3386</v>
      </c>
      <c r="B388" s="273" t="s">
        <v>3387</v>
      </c>
      <c r="C388" s="249"/>
      <c r="D388" s="249"/>
      <c r="E388" s="249">
        <v>2.4345180000000001E-2</v>
      </c>
      <c r="F388" s="249">
        <f t="shared" si="35"/>
        <v>2.4345180000000001E-2</v>
      </c>
      <c r="G388" s="250"/>
      <c r="H388" s="250"/>
      <c r="I388" s="258">
        <f t="shared" si="36"/>
        <v>2.4345180000000001E-2</v>
      </c>
      <c r="J388" s="330"/>
      <c r="K388" s="252"/>
      <c r="L388" s="252"/>
      <c r="M388" s="253"/>
    </row>
    <row r="389" spans="1:13" s="225" customFormat="1" ht="72">
      <c r="A389" s="245" t="s">
        <v>3402</v>
      </c>
      <c r="B389" s="273" t="s">
        <v>3403</v>
      </c>
      <c r="C389" s="249"/>
      <c r="D389" s="249"/>
      <c r="E389" s="249">
        <v>8.9035799999999995E-3</v>
      </c>
      <c r="F389" s="249">
        <f t="shared" si="35"/>
        <v>8.9035799999999995E-3</v>
      </c>
      <c r="G389" s="250"/>
      <c r="H389" s="250"/>
      <c r="I389" s="258">
        <f t="shared" si="36"/>
        <v>8.9035799999999995E-3</v>
      </c>
      <c r="J389" s="330"/>
      <c r="K389" s="252"/>
      <c r="L389" s="252"/>
      <c r="M389" s="253"/>
    </row>
    <row r="390" spans="1:13" s="236" customFormat="1" ht="18">
      <c r="A390" s="245" t="s">
        <v>603</v>
      </c>
      <c r="B390" s="254" t="s">
        <v>521</v>
      </c>
      <c r="C390" s="249"/>
      <c r="D390" s="249"/>
      <c r="E390" s="249"/>
      <c r="F390" s="249"/>
      <c r="G390" s="250"/>
      <c r="H390" s="250"/>
      <c r="I390" s="258"/>
      <c r="J390" s="330"/>
      <c r="K390" s="252"/>
      <c r="L390" s="252"/>
      <c r="M390" s="253"/>
    </row>
    <row r="391" spans="1:13" s="225" customFormat="1" ht="18">
      <c r="A391" s="243" t="s">
        <v>675</v>
      </c>
      <c r="B391" s="255" t="s">
        <v>273</v>
      </c>
      <c r="C391" s="249"/>
      <c r="D391" s="249">
        <v>0.18480000000000002</v>
      </c>
      <c r="E391" s="249">
        <v>0.18480000000000002</v>
      </c>
      <c r="F391" s="249">
        <f t="shared" si="35"/>
        <v>0.18480000000000002</v>
      </c>
      <c r="G391" s="250">
        <f>E391</f>
        <v>0.18480000000000002</v>
      </c>
      <c r="H391" s="250"/>
      <c r="I391" s="258"/>
      <c r="J391" s="330"/>
      <c r="K391" s="252"/>
      <c r="L391" s="252"/>
      <c r="M391" s="253"/>
    </row>
    <row r="392" spans="1:13" s="225" customFormat="1" ht="18">
      <c r="A392" s="243" t="s">
        <v>3165</v>
      </c>
      <c r="B392" s="255" t="s">
        <v>3164</v>
      </c>
      <c r="C392" s="249"/>
      <c r="D392" s="249">
        <v>5.3999999999999999E-2</v>
      </c>
      <c r="E392" s="249">
        <v>5.441E-2</v>
      </c>
      <c r="F392" s="249">
        <f t="shared" si="35"/>
        <v>5.441E-2</v>
      </c>
      <c r="G392" s="250">
        <f t="shared" ref="G392:G393" si="38">E392</f>
        <v>5.441E-2</v>
      </c>
      <c r="H392" s="250"/>
      <c r="I392" s="258"/>
      <c r="J392" s="330">
        <f t="shared" si="37"/>
        <v>7.5925925925925952E-3</v>
      </c>
      <c r="K392" s="252"/>
      <c r="L392" s="252"/>
      <c r="M392" s="253"/>
    </row>
    <row r="393" spans="1:13" s="225" customFormat="1" ht="36">
      <c r="A393" s="243" t="s">
        <v>3163</v>
      </c>
      <c r="B393" s="255" t="s">
        <v>3162</v>
      </c>
      <c r="C393" s="249"/>
      <c r="D393" s="249">
        <v>7.5999999999999998E-2</v>
      </c>
      <c r="E393" s="249">
        <v>8.8010999999999992E-2</v>
      </c>
      <c r="F393" s="249">
        <f t="shared" si="35"/>
        <v>8.8010999999999992E-2</v>
      </c>
      <c r="G393" s="250">
        <f t="shared" si="38"/>
        <v>8.8010999999999992E-2</v>
      </c>
      <c r="H393" s="250"/>
      <c r="I393" s="258">
        <f t="shared" si="36"/>
        <v>1.2010999999999994E-2</v>
      </c>
      <c r="J393" s="330">
        <f t="shared" si="37"/>
        <v>0.15803947368421034</v>
      </c>
      <c r="K393" s="252"/>
      <c r="L393" s="250">
        <f>I393</f>
        <v>1.2010999999999994E-2</v>
      </c>
      <c r="M393" s="274"/>
    </row>
    <row r="394" spans="1:13" s="237" customFormat="1" ht="48.75" customHeight="1">
      <c r="A394" s="343" t="s">
        <v>498</v>
      </c>
      <c r="B394" s="344" t="s">
        <v>496</v>
      </c>
      <c r="C394" s="249"/>
      <c r="D394" s="249">
        <v>14.959188099599997</v>
      </c>
      <c r="E394" s="249">
        <v>15.014568369999999</v>
      </c>
      <c r="F394" s="249">
        <f t="shared" si="35"/>
        <v>15.014568369999999</v>
      </c>
      <c r="G394" s="249">
        <f>SUM(G395:G432)</f>
        <v>5.4135596900000005</v>
      </c>
      <c r="H394" s="249">
        <f>SUM(H395:H432)</f>
        <v>0</v>
      </c>
      <c r="I394" s="258">
        <f t="shared" si="36"/>
        <v>5.5380270400002374E-2</v>
      </c>
      <c r="J394" s="330">
        <f t="shared" si="37"/>
        <v>3.7020906503264506E-3</v>
      </c>
      <c r="K394" s="252"/>
      <c r="L394" s="252"/>
      <c r="M394" s="253"/>
    </row>
    <row r="395" spans="1:13" s="236" customFormat="1" ht="18">
      <c r="A395" s="244" t="s">
        <v>519</v>
      </c>
      <c r="B395" s="254" t="s">
        <v>2750</v>
      </c>
      <c r="C395" s="249"/>
      <c r="D395" s="249"/>
      <c r="E395" s="249"/>
      <c r="F395" s="249"/>
      <c r="G395" s="250"/>
      <c r="H395" s="250"/>
      <c r="I395" s="258"/>
      <c r="J395" s="330"/>
      <c r="K395" s="252"/>
      <c r="L395" s="252"/>
      <c r="M395" s="253"/>
    </row>
    <row r="396" spans="1:13" s="225" customFormat="1" ht="72">
      <c r="A396" s="243" t="s">
        <v>3161</v>
      </c>
      <c r="B396" s="255" t="s">
        <v>237</v>
      </c>
      <c r="C396" s="249"/>
      <c r="D396" s="249">
        <v>0.36090800000000001</v>
      </c>
      <c r="E396" s="249">
        <v>0.31854373000000002</v>
      </c>
      <c r="F396" s="249">
        <f t="shared" si="35"/>
        <v>0.31854373000000002</v>
      </c>
      <c r="G396" s="250"/>
      <c r="H396" s="275"/>
      <c r="I396" s="258">
        <f t="shared" si="36"/>
        <v>-4.2364269999999982E-2</v>
      </c>
      <c r="J396" s="330">
        <f t="shared" si="37"/>
        <v>-0.11738246312079526</v>
      </c>
      <c r="K396" s="252"/>
      <c r="L396" s="252"/>
      <c r="M396" s="253"/>
    </row>
    <row r="397" spans="1:13" s="225" customFormat="1" ht="54">
      <c r="A397" s="243" t="s">
        <v>3160</v>
      </c>
      <c r="B397" s="255" t="s">
        <v>239</v>
      </c>
      <c r="C397" s="249"/>
      <c r="D397" s="249">
        <v>0.31119072000000003</v>
      </c>
      <c r="E397" s="249">
        <v>0.29078883999999999</v>
      </c>
      <c r="F397" s="249">
        <f t="shared" si="35"/>
        <v>0.29078883999999999</v>
      </c>
      <c r="G397" s="250"/>
      <c r="H397" s="275"/>
      <c r="I397" s="258">
        <f t="shared" si="36"/>
        <v>-2.0401880000000039E-2</v>
      </c>
      <c r="J397" s="330">
        <f t="shared" si="37"/>
        <v>-6.5560695383204304E-2</v>
      </c>
      <c r="K397" s="252"/>
      <c r="L397" s="252"/>
      <c r="M397" s="253"/>
    </row>
    <row r="398" spans="1:13" s="225" customFormat="1" ht="18">
      <c r="A398" s="243" t="s">
        <v>3159</v>
      </c>
      <c r="B398" s="255" t="s">
        <v>219</v>
      </c>
      <c r="C398" s="249"/>
      <c r="D398" s="249">
        <v>0.70604</v>
      </c>
      <c r="E398" s="249">
        <v>0.64778343999999988</v>
      </c>
      <c r="F398" s="249">
        <f t="shared" si="35"/>
        <v>0.64778343999999988</v>
      </c>
      <c r="G398" s="249">
        <v>0.64778343999999988</v>
      </c>
      <c r="H398" s="250"/>
      <c r="I398" s="258">
        <f t="shared" si="36"/>
        <v>-5.8256560000000124E-2</v>
      </c>
      <c r="J398" s="330">
        <f t="shared" si="37"/>
        <v>-8.2511699053878118E-2</v>
      </c>
      <c r="K398" s="252"/>
      <c r="L398" s="252"/>
      <c r="M398" s="253"/>
    </row>
    <row r="399" spans="1:13" s="225" customFormat="1" ht="18">
      <c r="A399" s="243" t="s">
        <v>3158</v>
      </c>
      <c r="B399" s="255" t="s">
        <v>221</v>
      </c>
      <c r="C399" s="249"/>
      <c r="D399" s="249">
        <v>0.6908399999999999</v>
      </c>
      <c r="E399" s="249">
        <v>0.65065377999999996</v>
      </c>
      <c r="F399" s="249">
        <f t="shared" si="35"/>
        <v>0.65065377999999996</v>
      </c>
      <c r="G399" s="249">
        <v>0.65065377999999996</v>
      </c>
      <c r="H399" s="250"/>
      <c r="I399" s="258">
        <f t="shared" si="36"/>
        <v>-4.0186219999999939E-2</v>
      </c>
      <c r="J399" s="330">
        <f t="shared" si="37"/>
        <v>-5.8170082797753375E-2</v>
      </c>
      <c r="K399" s="252"/>
      <c r="L399" s="252"/>
      <c r="M399" s="253"/>
    </row>
    <row r="400" spans="1:13" s="225" customFormat="1" ht="18">
      <c r="A400" s="243" t="s">
        <v>3157</v>
      </c>
      <c r="B400" s="255" t="s">
        <v>223</v>
      </c>
      <c r="C400" s="249"/>
      <c r="D400" s="249">
        <v>2.0153500000000002</v>
      </c>
      <c r="E400" s="249">
        <v>1.9363632900000001</v>
      </c>
      <c r="F400" s="249">
        <f t="shared" si="35"/>
        <v>1.9363632900000001</v>
      </c>
      <c r="G400" s="249">
        <v>1.9363632900000001</v>
      </c>
      <c r="H400" s="250"/>
      <c r="I400" s="258">
        <f t="shared" si="36"/>
        <v>-7.8986710000000127E-2</v>
      </c>
      <c r="J400" s="330">
        <f t="shared" si="37"/>
        <v>-3.9192552162155558E-2</v>
      </c>
      <c r="K400" s="252"/>
      <c r="L400" s="252"/>
      <c r="M400" s="253"/>
    </row>
    <row r="401" spans="1:13" s="236" customFormat="1" ht="18">
      <c r="A401" s="244" t="s">
        <v>594</v>
      </c>
      <c r="B401" s="254" t="s">
        <v>524</v>
      </c>
      <c r="C401" s="249"/>
      <c r="D401" s="249"/>
      <c r="E401" s="249"/>
      <c r="F401" s="249"/>
      <c r="G401" s="250"/>
      <c r="H401" s="250"/>
      <c r="I401" s="258"/>
      <c r="J401" s="330"/>
      <c r="K401" s="252"/>
      <c r="L401" s="252"/>
      <c r="M401" s="253"/>
    </row>
    <row r="402" spans="1:13" s="225" customFormat="1" ht="54">
      <c r="A402" s="243" t="s">
        <v>3156</v>
      </c>
      <c r="B402" s="271" t="s">
        <v>226</v>
      </c>
      <c r="C402" s="249"/>
      <c r="D402" s="249">
        <v>0.10504515</v>
      </c>
      <c r="E402" s="249">
        <v>0.10504515</v>
      </c>
      <c r="F402" s="249">
        <f t="shared" si="35"/>
        <v>0.10504515</v>
      </c>
      <c r="G402" s="250">
        <f>E402</f>
        <v>0.10504515</v>
      </c>
      <c r="H402" s="275"/>
      <c r="I402" s="258"/>
      <c r="J402" s="330"/>
      <c r="K402" s="252"/>
      <c r="L402" s="252"/>
      <c r="M402" s="253"/>
    </row>
    <row r="403" spans="1:13" s="225" customFormat="1" ht="54">
      <c r="A403" s="243" t="s">
        <v>3155</v>
      </c>
      <c r="B403" s="271" t="s">
        <v>228</v>
      </c>
      <c r="C403" s="249"/>
      <c r="D403" s="249">
        <v>8.1963789999999995E-2</v>
      </c>
      <c r="E403" s="249">
        <v>8.1963789999999995E-2</v>
      </c>
      <c r="F403" s="249">
        <f t="shared" si="35"/>
        <v>8.1963789999999995E-2</v>
      </c>
      <c r="G403" s="250">
        <f>E403</f>
        <v>8.1963789999999995E-2</v>
      </c>
      <c r="H403" s="275"/>
      <c r="I403" s="258"/>
      <c r="J403" s="330"/>
      <c r="K403" s="252"/>
      <c r="L403" s="252"/>
      <c r="M403" s="253"/>
    </row>
    <row r="404" spans="1:13" s="225" customFormat="1" ht="54">
      <c r="A404" s="243" t="s">
        <v>3154</v>
      </c>
      <c r="B404" s="271" t="s">
        <v>229</v>
      </c>
      <c r="C404" s="249"/>
      <c r="D404" s="249">
        <v>0.106</v>
      </c>
      <c r="E404" s="249">
        <v>0.10586278</v>
      </c>
      <c r="F404" s="249">
        <f t="shared" si="35"/>
        <v>0.10586278</v>
      </c>
      <c r="G404" s="250"/>
      <c r="H404" s="275"/>
      <c r="I404" s="258"/>
      <c r="J404" s="330">
        <f t="shared" si="37"/>
        <v>-1.2945283018866993E-3</v>
      </c>
      <c r="K404" s="252"/>
      <c r="L404" s="252"/>
      <c r="M404" s="253"/>
    </row>
    <row r="405" spans="1:13" s="225" customFormat="1" ht="54">
      <c r="A405" s="243" t="s">
        <v>3153</v>
      </c>
      <c r="B405" s="271" t="s">
        <v>230</v>
      </c>
      <c r="C405" s="249"/>
      <c r="D405" s="249">
        <v>0.14268860999999999</v>
      </c>
      <c r="E405" s="249">
        <v>0.14268860999999999</v>
      </c>
      <c r="F405" s="249">
        <f t="shared" si="35"/>
        <v>0.14268860999999999</v>
      </c>
      <c r="G405" s="250">
        <f>E405</f>
        <v>0.14268860999999999</v>
      </c>
      <c r="H405" s="275"/>
      <c r="I405" s="258"/>
      <c r="J405" s="330"/>
      <c r="K405" s="252"/>
      <c r="L405" s="252"/>
      <c r="M405" s="253"/>
    </row>
    <row r="406" spans="1:13" s="225" customFormat="1" ht="54">
      <c r="A406" s="243" t="s">
        <v>3152</v>
      </c>
      <c r="B406" s="271" t="s">
        <v>231</v>
      </c>
      <c r="C406" s="249"/>
      <c r="D406" s="249">
        <v>0.25634870999999998</v>
      </c>
      <c r="E406" s="249">
        <v>0.25634870999999998</v>
      </c>
      <c r="F406" s="249">
        <f t="shared" si="35"/>
        <v>0.25634870999999998</v>
      </c>
      <c r="G406" s="250">
        <f t="shared" ref="G406:G407" si="39">E406</f>
        <v>0.25634870999999998</v>
      </c>
      <c r="H406" s="275"/>
      <c r="I406" s="258"/>
      <c r="J406" s="330"/>
      <c r="K406" s="252"/>
      <c r="L406" s="252"/>
      <c r="M406" s="253"/>
    </row>
    <row r="407" spans="1:13" s="225" customFormat="1" ht="54">
      <c r="A407" s="243" t="s">
        <v>3151</v>
      </c>
      <c r="B407" s="271" t="s">
        <v>232</v>
      </c>
      <c r="C407" s="249"/>
      <c r="D407" s="249">
        <v>0.14524550999999999</v>
      </c>
      <c r="E407" s="249">
        <v>0.14524550999999999</v>
      </c>
      <c r="F407" s="249">
        <f t="shared" si="35"/>
        <v>0.14524550999999999</v>
      </c>
      <c r="G407" s="250">
        <f t="shared" si="39"/>
        <v>0.14524550999999999</v>
      </c>
      <c r="H407" s="275"/>
      <c r="I407" s="258"/>
      <c r="J407" s="330"/>
      <c r="K407" s="252"/>
      <c r="L407" s="252"/>
      <c r="M407" s="253"/>
    </row>
    <row r="408" spans="1:13" s="225" customFormat="1" ht="54">
      <c r="A408" s="243" t="s">
        <v>3150</v>
      </c>
      <c r="B408" s="255" t="s">
        <v>3441</v>
      </c>
      <c r="C408" s="249"/>
      <c r="D408" s="249">
        <v>0.18638605</v>
      </c>
      <c r="E408" s="249">
        <v>0.18638605</v>
      </c>
      <c r="F408" s="249">
        <f t="shared" si="35"/>
        <v>0.18638605</v>
      </c>
      <c r="G408" s="249">
        <v>0.18638605</v>
      </c>
      <c r="H408" s="250"/>
      <c r="I408" s="258"/>
      <c r="J408" s="330"/>
      <c r="K408" s="252"/>
      <c r="L408" s="252"/>
      <c r="M408" s="253"/>
    </row>
    <row r="409" spans="1:13" s="225" customFormat="1" ht="72">
      <c r="A409" s="243" t="s">
        <v>3149</v>
      </c>
      <c r="B409" s="255" t="s">
        <v>3442</v>
      </c>
      <c r="C409" s="249"/>
      <c r="D409" s="249">
        <v>4.2999999999999997E-2</v>
      </c>
      <c r="E409" s="249">
        <v>4.1000000000000002E-2</v>
      </c>
      <c r="F409" s="249">
        <f t="shared" si="35"/>
        <v>4.1000000000000002E-2</v>
      </c>
      <c r="G409" s="249">
        <v>4.1000000000000002E-2</v>
      </c>
      <c r="H409" s="250"/>
      <c r="I409" s="258">
        <f t="shared" si="36"/>
        <v>-1.9999999999999948E-3</v>
      </c>
      <c r="J409" s="330">
        <f t="shared" si="37"/>
        <v>-4.6511627906976605E-2</v>
      </c>
      <c r="K409" s="252"/>
      <c r="L409" s="252"/>
      <c r="M409" s="253"/>
    </row>
    <row r="410" spans="1:13" s="225" customFormat="1" ht="54">
      <c r="A410" s="243" t="s">
        <v>3148</v>
      </c>
      <c r="B410" s="255" t="s">
        <v>3147</v>
      </c>
      <c r="C410" s="249"/>
      <c r="D410" s="249">
        <v>0.316</v>
      </c>
      <c r="E410" s="249">
        <v>0.22567770000000001</v>
      </c>
      <c r="F410" s="249">
        <f t="shared" si="35"/>
        <v>0.22567770000000001</v>
      </c>
      <c r="G410" s="249"/>
      <c r="H410" s="250"/>
      <c r="I410" s="258">
        <f t="shared" si="36"/>
        <v>-9.0322299999999994E-2</v>
      </c>
      <c r="J410" s="330">
        <f t="shared" si="37"/>
        <v>-0.28583006329113925</v>
      </c>
      <c r="K410" s="252"/>
      <c r="L410" s="250">
        <f>I410</f>
        <v>-9.0322299999999994E-2</v>
      </c>
      <c r="M410" s="274"/>
    </row>
    <row r="411" spans="1:13" s="225" customFormat="1" ht="36">
      <c r="A411" s="243" t="s">
        <v>3146</v>
      </c>
      <c r="B411" s="255" t="s">
        <v>3145</v>
      </c>
      <c r="C411" s="249"/>
      <c r="D411" s="249">
        <v>0.36699999999999999</v>
      </c>
      <c r="E411" s="249">
        <v>0.34533022000000002</v>
      </c>
      <c r="F411" s="249">
        <f t="shared" si="35"/>
        <v>0.34533022000000002</v>
      </c>
      <c r="G411" s="250"/>
      <c r="H411" s="250"/>
      <c r="I411" s="258">
        <f t="shared" si="36"/>
        <v>-2.1669779999999972E-2</v>
      </c>
      <c r="J411" s="330">
        <f t="shared" si="37"/>
        <v>-5.9045722070844575E-2</v>
      </c>
      <c r="K411" s="252"/>
      <c r="L411" s="252"/>
      <c r="M411" s="253"/>
    </row>
    <row r="412" spans="1:13" s="225" customFormat="1" ht="36">
      <c r="A412" s="243" t="s">
        <v>3144</v>
      </c>
      <c r="B412" s="255" t="s">
        <v>3143</v>
      </c>
      <c r="C412" s="249"/>
      <c r="D412" s="249">
        <v>1.9350000000000001</v>
      </c>
      <c r="E412" s="249">
        <v>2.29804027</v>
      </c>
      <c r="F412" s="249">
        <f t="shared" si="35"/>
        <v>2.29804027</v>
      </c>
      <c r="G412" s="250"/>
      <c r="H412" s="250"/>
      <c r="I412" s="258">
        <f t="shared" si="36"/>
        <v>0.36304026999999994</v>
      </c>
      <c r="J412" s="330">
        <f t="shared" si="37"/>
        <v>0.18761771059431531</v>
      </c>
      <c r="K412" s="252"/>
      <c r="L412" s="258">
        <v>0.36304026999999994</v>
      </c>
      <c r="M412" s="272"/>
    </row>
    <row r="413" spans="1:13" s="225" customFormat="1" ht="72">
      <c r="A413" s="243" t="s">
        <v>3142</v>
      </c>
      <c r="B413" s="255" t="s">
        <v>3141</v>
      </c>
      <c r="C413" s="249"/>
      <c r="D413" s="249">
        <v>0.47299999999999998</v>
      </c>
      <c r="E413" s="249">
        <v>0.56679935000000004</v>
      </c>
      <c r="F413" s="249">
        <f t="shared" si="35"/>
        <v>0.56679935000000004</v>
      </c>
      <c r="G413" s="250"/>
      <c r="H413" s="250"/>
      <c r="I413" s="258">
        <f t="shared" si="36"/>
        <v>9.3799350000000059E-2</v>
      </c>
      <c r="J413" s="330">
        <f t="shared" si="37"/>
        <v>0.19830729386892187</v>
      </c>
      <c r="K413" s="252"/>
      <c r="L413" s="258">
        <v>9.3799350000000059E-2</v>
      </c>
      <c r="M413" s="272"/>
    </row>
    <row r="414" spans="1:13" s="225" customFormat="1" ht="54">
      <c r="A414" s="243" t="s">
        <v>3140</v>
      </c>
      <c r="B414" s="255" t="s">
        <v>3139</v>
      </c>
      <c r="C414" s="249"/>
      <c r="D414" s="249">
        <v>0.27100000000000002</v>
      </c>
      <c r="E414" s="249">
        <v>0.25572307</v>
      </c>
      <c r="F414" s="249">
        <f t="shared" si="35"/>
        <v>0.25572307</v>
      </c>
      <c r="G414" s="250"/>
      <c r="H414" s="250"/>
      <c r="I414" s="258">
        <f t="shared" si="36"/>
        <v>-1.5276930000000022E-2</v>
      </c>
      <c r="J414" s="330">
        <f t="shared" si="37"/>
        <v>-5.6372435424354328E-2</v>
      </c>
      <c r="K414" s="252"/>
      <c r="L414" s="252"/>
      <c r="M414" s="253"/>
    </row>
    <row r="415" spans="1:13" s="225" customFormat="1" ht="54">
      <c r="A415" s="243" t="s">
        <v>3138</v>
      </c>
      <c r="B415" s="255" t="s">
        <v>3137</v>
      </c>
      <c r="C415" s="249"/>
      <c r="D415" s="249">
        <v>0.04</v>
      </c>
      <c r="E415" s="249">
        <v>4.5221359999999995E-2</v>
      </c>
      <c r="F415" s="249">
        <f t="shared" si="35"/>
        <v>4.5221359999999995E-2</v>
      </c>
      <c r="G415" s="250">
        <f t="shared" ref="G415" si="40">F415</f>
        <v>4.5221359999999995E-2</v>
      </c>
      <c r="H415" s="250"/>
      <c r="I415" s="258">
        <f t="shared" si="36"/>
        <v>5.2213599999999943E-3</v>
      </c>
      <c r="J415" s="330">
        <f t="shared" si="37"/>
        <v>0.13053399999999993</v>
      </c>
      <c r="K415" s="252"/>
      <c r="L415" s="252"/>
      <c r="M415" s="253"/>
    </row>
    <row r="416" spans="1:13" s="225" customFormat="1" ht="54">
      <c r="A416" s="243" t="s">
        <v>3136</v>
      </c>
      <c r="B416" s="255" t="s">
        <v>3135</v>
      </c>
      <c r="C416" s="249"/>
      <c r="D416" s="249">
        <v>0.34699999999999998</v>
      </c>
      <c r="E416" s="249">
        <v>0.33386850000000001</v>
      </c>
      <c r="F416" s="249">
        <f t="shared" si="35"/>
        <v>0.33386850000000001</v>
      </c>
      <c r="G416" s="250"/>
      <c r="H416" s="250"/>
      <c r="I416" s="258">
        <f t="shared" si="36"/>
        <v>-1.3131499999999963E-2</v>
      </c>
      <c r="J416" s="330">
        <f t="shared" si="37"/>
        <v>-3.7842939481267934E-2</v>
      </c>
      <c r="K416" s="252"/>
      <c r="L416" s="252"/>
      <c r="M416" s="253"/>
    </row>
    <row r="417" spans="1:13" s="225" customFormat="1" ht="36">
      <c r="A417" s="243" t="s">
        <v>3134</v>
      </c>
      <c r="B417" s="255" t="s">
        <v>3133</v>
      </c>
      <c r="C417" s="249"/>
      <c r="D417" s="249">
        <v>1.1859999999999999</v>
      </c>
      <c r="E417" s="249">
        <v>1.1190722200000001</v>
      </c>
      <c r="F417" s="249">
        <f t="shared" si="35"/>
        <v>1.1190722200000001</v>
      </c>
      <c r="G417" s="250"/>
      <c r="H417" s="250"/>
      <c r="I417" s="258">
        <f t="shared" si="36"/>
        <v>-6.6927779999999881E-2</v>
      </c>
      <c r="J417" s="330">
        <f t="shared" si="37"/>
        <v>-5.6431517706576617E-2</v>
      </c>
      <c r="K417" s="252"/>
      <c r="L417" s="252"/>
      <c r="M417" s="253"/>
    </row>
    <row r="418" spans="1:13" s="236" customFormat="1" ht="18">
      <c r="A418" s="244" t="s">
        <v>595</v>
      </c>
      <c r="B418" s="254" t="s">
        <v>525</v>
      </c>
      <c r="C418" s="249"/>
      <c r="D418" s="249"/>
      <c r="E418" s="249"/>
      <c r="F418" s="249"/>
      <c r="G418" s="250"/>
      <c r="H418" s="250"/>
      <c r="I418" s="258"/>
      <c r="J418" s="330"/>
      <c r="K418" s="252"/>
      <c r="L418" s="252"/>
      <c r="M418" s="253"/>
    </row>
    <row r="419" spans="1:13" s="225" customFormat="1" ht="36">
      <c r="A419" s="243" t="s">
        <v>274</v>
      </c>
      <c r="B419" s="255" t="s">
        <v>240</v>
      </c>
      <c r="C419" s="249"/>
      <c r="D419" s="249">
        <v>0.04</v>
      </c>
      <c r="E419" s="249">
        <v>4.299E-2</v>
      </c>
      <c r="F419" s="249">
        <f t="shared" si="35"/>
        <v>4.299E-2</v>
      </c>
      <c r="G419" s="250"/>
      <c r="H419" s="250"/>
      <c r="I419" s="258">
        <f t="shared" si="36"/>
        <v>2.9899999999999996E-3</v>
      </c>
      <c r="J419" s="330">
        <f t="shared" si="37"/>
        <v>7.4750000000000094E-2</v>
      </c>
      <c r="K419" s="252"/>
      <c r="L419" s="252"/>
      <c r="M419" s="253"/>
    </row>
    <row r="420" spans="1:13" s="236" customFormat="1" ht="18">
      <c r="A420" s="245" t="s">
        <v>528</v>
      </c>
      <c r="B420" s="254" t="s">
        <v>597</v>
      </c>
      <c r="C420" s="249"/>
      <c r="D420" s="249"/>
      <c r="E420" s="249"/>
      <c r="F420" s="249"/>
      <c r="G420" s="250"/>
      <c r="H420" s="250"/>
      <c r="I420" s="258"/>
      <c r="J420" s="330"/>
      <c r="K420" s="252"/>
      <c r="L420" s="252"/>
      <c r="M420" s="253"/>
    </row>
    <row r="421" spans="1:13" s="225" customFormat="1" ht="18">
      <c r="A421" s="243" t="s">
        <v>676</v>
      </c>
      <c r="B421" s="255" t="s">
        <v>234</v>
      </c>
      <c r="C421" s="249"/>
      <c r="D421" s="249">
        <v>0.49649500000000002</v>
      </c>
      <c r="E421" s="249">
        <v>0.49649500000000002</v>
      </c>
      <c r="F421" s="249">
        <f t="shared" si="35"/>
        <v>0.49649500000000002</v>
      </c>
      <c r="G421" s="250">
        <f>E421</f>
        <v>0.49649500000000002</v>
      </c>
      <c r="H421" s="250"/>
      <c r="I421" s="258"/>
      <c r="J421" s="330"/>
      <c r="K421" s="252"/>
      <c r="L421" s="252"/>
      <c r="M421" s="253"/>
    </row>
    <row r="422" spans="1:13" s="225" customFormat="1" ht="18">
      <c r="A422" s="243" t="s">
        <v>677</v>
      </c>
      <c r="B422" s="255" t="s">
        <v>2780</v>
      </c>
      <c r="C422" s="249"/>
      <c r="D422" s="249">
        <v>0.45200000299999998</v>
      </c>
      <c r="E422" s="249">
        <v>0.45199900000000004</v>
      </c>
      <c r="F422" s="249">
        <f t="shared" si="35"/>
        <v>0.45199900000000004</v>
      </c>
      <c r="G422" s="250">
        <f t="shared" ref="G422:G423" si="41">E422</f>
        <v>0.45199900000000004</v>
      </c>
      <c r="H422" s="250"/>
      <c r="I422" s="258"/>
      <c r="J422" s="330"/>
      <c r="K422" s="252"/>
      <c r="L422" s="252"/>
      <c r="M422" s="253"/>
    </row>
    <row r="423" spans="1:13" s="225" customFormat="1" ht="18">
      <c r="A423" s="243" t="s">
        <v>3132</v>
      </c>
      <c r="B423" s="255" t="s">
        <v>235</v>
      </c>
      <c r="C423" s="249"/>
      <c r="D423" s="249">
        <v>0.22639999999999999</v>
      </c>
      <c r="E423" s="249">
        <v>0.22636599999999998</v>
      </c>
      <c r="F423" s="249">
        <f t="shared" si="35"/>
        <v>0.22636599999999998</v>
      </c>
      <c r="G423" s="250">
        <f t="shared" si="41"/>
        <v>0.22636599999999998</v>
      </c>
      <c r="H423" s="250"/>
      <c r="I423" s="258"/>
      <c r="J423" s="330"/>
      <c r="K423" s="252"/>
      <c r="L423" s="252"/>
      <c r="M423" s="253"/>
    </row>
    <row r="424" spans="1:13" s="236" customFormat="1" ht="18">
      <c r="A424" s="245" t="s">
        <v>529</v>
      </c>
      <c r="B424" s="254" t="s">
        <v>522</v>
      </c>
      <c r="C424" s="249"/>
      <c r="D424" s="249"/>
      <c r="E424" s="249"/>
      <c r="F424" s="249"/>
      <c r="G424" s="250"/>
      <c r="H424" s="250"/>
      <c r="I424" s="258"/>
      <c r="J424" s="330"/>
      <c r="K424" s="252"/>
      <c r="L424" s="252"/>
      <c r="M424" s="253"/>
    </row>
    <row r="425" spans="1:13" s="225" customFormat="1" ht="54">
      <c r="A425" s="243" t="s">
        <v>678</v>
      </c>
      <c r="B425" s="255" t="s">
        <v>241</v>
      </c>
      <c r="C425" s="249"/>
      <c r="D425" s="249">
        <v>0.60046040000000001</v>
      </c>
      <c r="E425" s="249">
        <v>0.61838371000000003</v>
      </c>
      <c r="F425" s="249">
        <f t="shared" si="35"/>
        <v>0.61838371000000003</v>
      </c>
      <c r="G425" s="250"/>
      <c r="H425" s="250"/>
      <c r="I425" s="258">
        <f t="shared" si="36"/>
        <v>1.7923310000000026E-2</v>
      </c>
      <c r="J425" s="330">
        <f t="shared" si="37"/>
        <v>2.9849278986590955E-2</v>
      </c>
      <c r="K425" s="252"/>
      <c r="L425" s="252"/>
      <c r="M425" s="253"/>
    </row>
    <row r="426" spans="1:13" s="225" customFormat="1" ht="18">
      <c r="A426" s="243" t="s">
        <v>679</v>
      </c>
      <c r="B426" s="255" t="s">
        <v>588</v>
      </c>
      <c r="C426" s="249"/>
      <c r="D426" s="249">
        <v>1.0002290999999999</v>
      </c>
      <c r="E426" s="249">
        <v>0.96727134000000003</v>
      </c>
      <c r="F426" s="249">
        <f t="shared" si="35"/>
        <v>0.96727134000000003</v>
      </c>
      <c r="G426" s="250"/>
      <c r="H426" s="250"/>
      <c r="I426" s="258">
        <f t="shared" si="36"/>
        <v>-3.2957759999999836E-2</v>
      </c>
      <c r="J426" s="330">
        <f t="shared" si="37"/>
        <v>-3.2950211106635319E-2</v>
      </c>
      <c r="K426" s="252"/>
      <c r="L426" s="252"/>
      <c r="M426" s="253"/>
    </row>
    <row r="427" spans="1:13" s="225" customFormat="1" ht="36">
      <c r="A427" s="243" t="s">
        <v>680</v>
      </c>
      <c r="B427" s="255" t="s">
        <v>548</v>
      </c>
      <c r="C427" s="249"/>
      <c r="D427" s="249">
        <v>0.05</v>
      </c>
      <c r="E427" s="249">
        <v>5.6152390000000003E-2</v>
      </c>
      <c r="F427" s="249">
        <f t="shared" si="35"/>
        <v>5.6152390000000003E-2</v>
      </c>
      <c r="G427" s="250"/>
      <c r="H427" s="250"/>
      <c r="I427" s="258">
        <f t="shared" si="36"/>
        <v>6.1523900000000006E-3</v>
      </c>
      <c r="J427" s="330">
        <f t="shared" si="37"/>
        <v>0.12304779999999993</v>
      </c>
      <c r="K427" s="252"/>
      <c r="L427" s="252"/>
      <c r="M427" s="253"/>
    </row>
    <row r="428" spans="1:13" s="225" customFormat="1" ht="54">
      <c r="A428" s="243" t="s">
        <v>681</v>
      </c>
      <c r="B428" s="255" t="s">
        <v>3131</v>
      </c>
      <c r="C428" s="249"/>
      <c r="D428" s="249">
        <v>0.7</v>
      </c>
      <c r="E428" s="249">
        <v>0.79481706000000008</v>
      </c>
      <c r="F428" s="249">
        <f t="shared" si="35"/>
        <v>0.79481706000000008</v>
      </c>
      <c r="G428" s="250"/>
      <c r="H428" s="250"/>
      <c r="I428" s="258">
        <f t="shared" si="36"/>
        <v>9.481706000000012E-2</v>
      </c>
      <c r="J428" s="330">
        <f t="shared" si="37"/>
        <v>0.13545294285714293</v>
      </c>
      <c r="K428" s="252"/>
      <c r="L428" s="252"/>
      <c r="M428" s="253"/>
    </row>
    <row r="429" spans="1:13" s="236" customFormat="1" ht="18">
      <c r="A429" s="245" t="s">
        <v>599</v>
      </c>
      <c r="B429" s="254" t="s">
        <v>482</v>
      </c>
      <c r="C429" s="249"/>
      <c r="D429" s="249"/>
      <c r="E429" s="249"/>
      <c r="F429" s="249"/>
      <c r="G429" s="250"/>
      <c r="H429" s="250"/>
      <c r="I429" s="258"/>
      <c r="J429" s="330"/>
      <c r="K429" s="252"/>
      <c r="L429" s="252"/>
      <c r="M429" s="253"/>
    </row>
    <row r="430" spans="1:13" s="225" customFormat="1" ht="59.25" customHeight="1">
      <c r="A430" s="243" t="s">
        <v>682</v>
      </c>
      <c r="B430" s="255" t="s">
        <v>233</v>
      </c>
      <c r="C430" s="249"/>
      <c r="D430" s="249">
        <v>1.12759706</v>
      </c>
      <c r="E430" s="249">
        <v>1.0816885000000001</v>
      </c>
      <c r="F430" s="249">
        <f t="shared" si="35"/>
        <v>1.0816885000000001</v>
      </c>
      <c r="G430" s="250"/>
      <c r="H430" s="250"/>
      <c r="I430" s="258">
        <f t="shared" si="36"/>
        <v>-4.5908559999999987E-2</v>
      </c>
      <c r="J430" s="330">
        <f t="shared" si="37"/>
        <v>-4.0713621583937099E-2</v>
      </c>
      <c r="K430" s="252"/>
      <c r="L430" s="252"/>
      <c r="M430" s="253"/>
    </row>
    <row r="431" spans="1:13" s="236" customFormat="1" ht="18">
      <c r="A431" s="245" t="s">
        <v>603</v>
      </c>
      <c r="B431" s="254" t="s">
        <v>521</v>
      </c>
      <c r="C431" s="249"/>
      <c r="D431" s="249"/>
      <c r="E431" s="249"/>
      <c r="F431" s="249"/>
      <c r="G431" s="250"/>
      <c r="H431" s="250"/>
      <c r="I431" s="258"/>
      <c r="J431" s="330"/>
      <c r="K431" s="252"/>
      <c r="L431" s="252"/>
      <c r="M431" s="253"/>
    </row>
    <row r="432" spans="1:13" s="225" customFormat="1" ht="18">
      <c r="A432" s="243" t="s">
        <v>683</v>
      </c>
      <c r="B432" s="260" t="s">
        <v>497</v>
      </c>
      <c r="C432" s="249"/>
      <c r="D432" s="249">
        <v>0.17999999659999999</v>
      </c>
      <c r="E432" s="249">
        <v>0.17999899999999999</v>
      </c>
      <c r="F432" s="249">
        <f t="shared" si="35"/>
        <v>0.17999899999999999</v>
      </c>
      <c r="G432" s="250"/>
      <c r="H432" s="250"/>
      <c r="I432" s="258"/>
      <c r="J432" s="330"/>
      <c r="K432" s="252"/>
      <c r="L432" s="252"/>
      <c r="M432" s="253"/>
    </row>
    <row r="433" spans="1:13" s="237" customFormat="1" ht="42" customHeight="1">
      <c r="A433" s="343" t="s">
        <v>502</v>
      </c>
      <c r="B433" s="344" t="s">
        <v>503</v>
      </c>
      <c r="C433" s="249"/>
      <c r="D433" s="249">
        <v>13.2449829802</v>
      </c>
      <c r="E433" s="249">
        <v>13.64052197</v>
      </c>
      <c r="F433" s="249">
        <f t="shared" si="35"/>
        <v>13.64052197</v>
      </c>
      <c r="G433" s="249">
        <f>SUM(G434:G465)</f>
        <v>1.24895986</v>
      </c>
      <c r="H433" s="249">
        <f>SUM(H434:H465)</f>
        <v>0</v>
      </c>
      <c r="I433" s="258">
        <f t="shared" si="36"/>
        <v>0.39553898980000035</v>
      </c>
      <c r="J433" s="330">
        <f t="shared" si="37"/>
        <v>2.9863306762363928E-2</v>
      </c>
      <c r="K433" s="252"/>
      <c r="L433" s="252"/>
      <c r="M433" s="253"/>
    </row>
    <row r="434" spans="1:13" s="236" customFormat="1" ht="18">
      <c r="A434" s="244" t="s">
        <v>519</v>
      </c>
      <c r="B434" s="254" t="s">
        <v>2750</v>
      </c>
      <c r="C434" s="249"/>
      <c r="D434" s="249"/>
      <c r="E434" s="249"/>
      <c r="F434" s="249"/>
      <c r="G434" s="250"/>
      <c r="H434" s="250"/>
      <c r="I434" s="258"/>
      <c r="J434" s="330"/>
      <c r="K434" s="252"/>
      <c r="L434" s="252"/>
      <c r="M434" s="253"/>
    </row>
    <row r="435" spans="1:13" s="225" customFormat="1" ht="72">
      <c r="A435" s="243" t="s">
        <v>3130</v>
      </c>
      <c r="B435" s="255" t="s">
        <v>279</v>
      </c>
      <c r="C435" s="249"/>
      <c r="D435" s="249">
        <v>0.67079483000000006</v>
      </c>
      <c r="E435" s="249">
        <v>0.67079483000000006</v>
      </c>
      <c r="F435" s="249">
        <f t="shared" ref="F435:G494" si="42">E435</f>
        <v>0.67079483000000006</v>
      </c>
      <c r="G435" s="250">
        <f>E435</f>
        <v>0.67079483000000006</v>
      </c>
      <c r="H435" s="250"/>
      <c r="I435" s="258"/>
      <c r="J435" s="330"/>
      <c r="K435" s="252"/>
      <c r="L435" s="252"/>
      <c r="M435" s="253"/>
    </row>
    <row r="436" spans="1:13" s="225" customFormat="1" ht="36">
      <c r="A436" s="243" t="s">
        <v>3129</v>
      </c>
      <c r="B436" s="255" t="s">
        <v>281</v>
      </c>
      <c r="C436" s="249"/>
      <c r="D436" s="249">
        <v>0.81647000000000003</v>
      </c>
      <c r="E436" s="249">
        <v>0.84134063999999997</v>
      </c>
      <c r="F436" s="249">
        <f t="shared" si="42"/>
        <v>0.84134063999999997</v>
      </c>
      <c r="G436" s="250"/>
      <c r="H436" s="250"/>
      <c r="I436" s="258">
        <f t="shared" ref="I436:I493" si="43">E436-D436</f>
        <v>2.4870639999999944E-2</v>
      </c>
      <c r="J436" s="330">
        <f t="shared" ref="J436:J493" si="44">E436/D436-100%</f>
        <v>3.0461180447536318E-2</v>
      </c>
      <c r="K436" s="252"/>
      <c r="L436" s="252"/>
      <c r="M436" s="253"/>
    </row>
    <row r="437" spans="1:13" s="225" customFormat="1" ht="54">
      <c r="A437" s="243" t="s">
        <v>3128</v>
      </c>
      <c r="B437" s="255" t="s">
        <v>283</v>
      </c>
      <c r="C437" s="249"/>
      <c r="D437" s="249">
        <v>0.81631000000000009</v>
      </c>
      <c r="E437" s="249">
        <v>0.77881143000000008</v>
      </c>
      <c r="F437" s="249">
        <f t="shared" si="42"/>
        <v>0.77881143000000008</v>
      </c>
      <c r="G437" s="250"/>
      <c r="H437" s="250"/>
      <c r="I437" s="258">
        <f t="shared" si="43"/>
        <v>-3.7498570000000009E-2</v>
      </c>
      <c r="J437" s="330">
        <f t="shared" si="44"/>
        <v>-4.5936678467738967E-2</v>
      </c>
      <c r="K437" s="252"/>
      <c r="L437" s="252"/>
      <c r="M437" s="253"/>
    </row>
    <row r="438" spans="1:13" s="236" customFormat="1" ht="25.5" customHeight="1">
      <c r="A438" s="244" t="s">
        <v>594</v>
      </c>
      <c r="B438" s="254" t="s">
        <v>524</v>
      </c>
      <c r="C438" s="249"/>
      <c r="D438" s="249"/>
      <c r="E438" s="249"/>
      <c r="F438" s="249"/>
      <c r="G438" s="250"/>
      <c r="H438" s="250"/>
      <c r="I438" s="258"/>
      <c r="J438" s="330"/>
      <c r="K438" s="252"/>
      <c r="L438" s="252"/>
      <c r="M438" s="253"/>
    </row>
    <row r="439" spans="1:13" s="225" customFormat="1" ht="36">
      <c r="A439" s="243" t="s">
        <v>3127</v>
      </c>
      <c r="B439" s="255" t="s">
        <v>285</v>
      </c>
      <c r="C439" s="249"/>
      <c r="D439" s="249">
        <v>0.19395965000000001</v>
      </c>
      <c r="E439" s="249">
        <v>0.19395965000000001</v>
      </c>
      <c r="F439" s="249">
        <f t="shared" si="42"/>
        <v>0.19395965000000001</v>
      </c>
      <c r="G439" s="250">
        <f>E439</f>
        <v>0.19395965000000001</v>
      </c>
      <c r="H439" s="276"/>
      <c r="I439" s="258"/>
      <c r="J439" s="330"/>
      <c r="K439" s="252"/>
      <c r="L439" s="252"/>
      <c r="M439" s="253"/>
    </row>
    <row r="440" spans="1:13" s="225" customFormat="1" ht="36">
      <c r="A440" s="243" t="s">
        <v>3126</v>
      </c>
      <c r="B440" s="255" t="s">
        <v>287</v>
      </c>
      <c r="C440" s="249"/>
      <c r="D440" s="249">
        <v>0.1839367952</v>
      </c>
      <c r="E440" s="249">
        <v>0.18393679000000002</v>
      </c>
      <c r="F440" s="249">
        <f t="shared" si="42"/>
        <v>0.18393679000000002</v>
      </c>
      <c r="G440" s="250"/>
      <c r="H440" s="276"/>
      <c r="I440" s="258"/>
      <c r="J440" s="330"/>
      <c r="K440" s="252"/>
      <c r="L440" s="252"/>
      <c r="M440" s="253"/>
    </row>
    <row r="441" spans="1:13" s="225" customFormat="1" ht="36">
      <c r="A441" s="243" t="s">
        <v>3125</v>
      </c>
      <c r="B441" s="255" t="s">
        <v>289</v>
      </c>
      <c r="C441" s="249"/>
      <c r="D441" s="249">
        <v>0.19395965000000001</v>
      </c>
      <c r="E441" s="249">
        <v>0.19006882</v>
      </c>
      <c r="F441" s="249">
        <f t="shared" si="42"/>
        <v>0.19006882</v>
      </c>
      <c r="G441" s="250"/>
      <c r="H441" s="276"/>
      <c r="I441" s="258">
        <f t="shared" si="43"/>
        <v>-3.8908300000000118E-3</v>
      </c>
      <c r="J441" s="330">
        <f t="shared" si="44"/>
        <v>-2.0059997014843067E-2</v>
      </c>
      <c r="K441" s="252"/>
      <c r="L441" s="252"/>
      <c r="M441" s="253"/>
    </row>
    <row r="442" spans="1:13" s="225" customFormat="1" ht="36">
      <c r="A442" s="243" t="s">
        <v>3124</v>
      </c>
      <c r="B442" s="255" t="s">
        <v>291</v>
      </c>
      <c r="C442" s="249"/>
      <c r="D442" s="249">
        <v>0.14634085999999999</v>
      </c>
      <c r="E442" s="249">
        <v>0.14688779000000002</v>
      </c>
      <c r="F442" s="249">
        <f t="shared" si="42"/>
        <v>0.14688779000000002</v>
      </c>
      <c r="G442" s="250"/>
      <c r="H442" s="276"/>
      <c r="I442" s="258">
        <f t="shared" si="43"/>
        <v>5.4693000000002878E-4</v>
      </c>
      <c r="J442" s="330">
        <f t="shared" si="44"/>
        <v>3.7373704104242123E-3</v>
      </c>
      <c r="K442" s="252"/>
      <c r="L442" s="252"/>
      <c r="M442" s="253"/>
    </row>
    <row r="443" spans="1:13" s="225" customFormat="1" ht="36">
      <c r="A443" s="243" t="s">
        <v>3123</v>
      </c>
      <c r="B443" s="255" t="s">
        <v>293</v>
      </c>
      <c r="C443" s="249"/>
      <c r="D443" s="249">
        <v>0.14634085999999999</v>
      </c>
      <c r="E443" s="249">
        <v>0.14634085999999999</v>
      </c>
      <c r="F443" s="249">
        <f t="shared" si="42"/>
        <v>0.14634085999999999</v>
      </c>
      <c r="G443" s="250">
        <f t="shared" ref="G443" si="45">E443</f>
        <v>0.14634085999999999</v>
      </c>
      <c r="H443" s="276"/>
      <c r="I443" s="258"/>
      <c r="J443" s="330"/>
      <c r="K443" s="252"/>
      <c r="L443" s="252"/>
      <c r="M443" s="253"/>
    </row>
    <row r="444" spans="1:13" s="225" customFormat="1" ht="36">
      <c r="A444" s="243" t="s">
        <v>3122</v>
      </c>
      <c r="B444" s="255" t="s">
        <v>295</v>
      </c>
      <c r="C444" s="249"/>
      <c r="D444" s="249">
        <v>0.11152297</v>
      </c>
      <c r="E444" s="249">
        <v>0.11152297</v>
      </c>
      <c r="F444" s="249">
        <f t="shared" si="42"/>
        <v>0.11152297</v>
      </c>
      <c r="G444" s="250"/>
      <c r="H444" s="276"/>
      <c r="I444" s="258"/>
      <c r="J444" s="330"/>
      <c r="K444" s="252"/>
      <c r="L444" s="252"/>
      <c r="M444" s="253"/>
    </row>
    <row r="445" spans="1:13" s="225" customFormat="1" ht="54">
      <c r="A445" s="243" t="s">
        <v>3121</v>
      </c>
      <c r="B445" s="264" t="s">
        <v>2790</v>
      </c>
      <c r="C445" s="249"/>
      <c r="D445" s="249">
        <v>0.62812981000000001</v>
      </c>
      <c r="E445" s="249">
        <v>0.62812981000000001</v>
      </c>
      <c r="F445" s="249">
        <f t="shared" si="42"/>
        <v>0.62812981000000001</v>
      </c>
      <c r="G445" s="249"/>
      <c r="H445" s="250"/>
      <c r="I445" s="258"/>
      <c r="J445" s="330"/>
      <c r="K445" s="252"/>
      <c r="L445" s="252"/>
      <c r="M445" s="253"/>
    </row>
    <row r="446" spans="1:13" s="225" customFormat="1" ht="72">
      <c r="A446" s="243" t="s">
        <v>3120</v>
      </c>
      <c r="B446" s="264" t="s">
        <v>3444</v>
      </c>
      <c r="C446" s="249"/>
      <c r="D446" s="249">
        <v>0.12788842</v>
      </c>
      <c r="E446" s="249">
        <v>0.12788842</v>
      </c>
      <c r="F446" s="249">
        <f t="shared" si="42"/>
        <v>0.12788842</v>
      </c>
      <c r="G446" s="250"/>
      <c r="H446" s="250"/>
      <c r="I446" s="258"/>
      <c r="J446" s="330"/>
      <c r="K446" s="252"/>
      <c r="L446" s="252"/>
      <c r="M446" s="253"/>
    </row>
    <row r="447" spans="1:13" s="225" customFormat="1" ht="90">
      <c r="A447" s="243" t="s">
        <v>3119</v>
      </c>
      <c r="B447" s="264" t="s">
        <v>3445</v>
      </c>
      <c r="C447" s="249"/>
      <c r="D447" s="249">
        <v>0.10274961900000001</v>
      </c>
      <c r="E447" s="249">
        <v>4.9000000000000002E-2</v>
      </c>
      <c r="F447" s="249">
        <f t="shared" si="42"/>
        <v>4.9000000000000002E-2</v>
      </c>
      <c r="G447" s="249">
        <v>4.9000000000000002E-2</v>
      </c>
      <c r="H447" s="250"/>
      <c r="I447" s="258">
        <f t="shared" si="43"/>
        <v>-5.3749619000000012E-2</v>
      </c>
      <c r="J447" s="330">
        <f t="shared" si="44"/>
        <v>-0.52311258691869211</v>
      </c>
      <c r="K447" s="252"/>
      <c r="L447" s="252"/>
      <c r="M447" s="272"/>
    </row>
    <row r="448" spans="1:13" s="225" customFormat="1" ht="90">
      <c r="A448" s="243" t="s">
        <v>3404</v>
      </c>
      <c r="B448" s="264" t="s">
        <v>3443</v>
      </c>
      <c r="C448" s="249"/>
      <c r="D448" s="249"/>
      <c r="E448" s="249">
        <v>3.5659999999999997E-2</v>
      </c>
      <c r="F448" s="249">
        <f t="shared" si="42"/>
        <v>3.5659999999999997E-2</v>
      </c>
      <c r="G448" s="250"/>
      <c r="H448" s="250"/>
      <c r="I448" s="258">
        <f t="shared" si="43"/>
        <v>3.5659999999999997E-2</v>
      </c>
      <c r="J448" s="330"/>
      <c r="K448" s="252"/>
      <c r="L448" s="252"/>
      <c r="M448" s="253"/>
    </row>
    <row r="449" spans="1:13" s="236" customFormat="1" ht="18">
      <c r="A449" s="244" t="s">
        <v>595</v>
      </c>
      <c r="B449" s="254" t="s">
        <v>525</v>
      </c>
      <c r="C449" s="249"/>
      <c r="D449" s="249"/>
      <c r="E449" s="249"/>
      <c r="F449" s="249"/>
      <c r="G449" s="250"/>
      <c r="H449" s="250"/>
      <c r="I449" s="258"/>
      <c r="J449" s="330"/>
      <c r="K449" s="252"/>
      <c r="L449" s="252"/>
      <c r="M449" s="253"/>
    </row>
    <row r="450" spans="1:13" s="225" customFormat="1" ht="72">
      <c r="A450" s="243" t="s">
        <v>107</v>
      </c>
      <c r="B450" s="255" t="s">
        <v>296</v>
      </c>
      <c r="C450" s="249"/>
      <c r="D450" s="249">
        <v>6.6720000000000002E-2</v>
      </c>
      <c r="E450" s="249">
        <v>6.6720000000000002E-2</v>
      </c>
      <c r="F450" s="249">
        <f t="shared" si="42"/>
        <v>6.6720000000000002E-2</v>
      </c>
      <c r="G450" s="250"/>
      <c r="H450" s="250"/>
      <c r="I450" s="258"/>
      <c r="J450" s="330"/>
      <c r="K450" s="252"/>
      <c r="L450" s="252"/>
      <c r="M450" s="253"/>
    </row>
    <row r="451" spans="1:13" s="225" customFormat="1" ht="54">
      <c r="A451" s="243" t="s">
        <v>684</v>
      </c>
      <c r="B451" s="255" t="s">
        <v>297</v>
      </c>
      <c r="C451" s="249"/>
      <c r="D451" s="249">
        <v>0.11916</v>
      </c>
      <c r="E451" s="249">
        <v>0.1145</v>
      </c>
      <c r="F451" s="249">
        <f t="shared" si="42"/>
        <v>0.1145</v>
      </c>
      <c r="G451" s="250"/>
      <c r="H451" s="250"/>
      <c r="I451" s="258">
        <f t="shared" si="43"/>
        <v>-4.6599999999999975E-3</v>
      </c>
      <c r="J451" s="330">
        <f t="shared" si="44"/>
        <v>-3.9107082913729441E-2</v>
      </c>
      <c r="K451" s="252"/>
      <c r="L451" s="252"/>
      <c r="M451" s="253"/>
    </row>
    <row r="452" spans="1:13" s="225" customFormat="1" ht="54">
      <c r="A452" s="243" t="s">
        <v>685</v>
      </c>
      <c r="B452" s="255" t="s">
        <v>298</v>
      </c>
      <c r="C452" s="249"/>
      <c r="D452" s="249">
        <v>8.5599999999999996E-2</v>
      </c>
      <c r="E452" s="249">
        <v>8.5599999999999996E-2</v>
      </c>
      <c r="F452" s="249">
        <f t="shared" si="42"/>
        <v>8.5599999999999996E-2</v>
      </c>
      <c r="G452" s="250"/>
      <c r="H452" s="250"/>
      <c r="I452" s="258"/>
      <c r="J452" s="330"/>
      <c r="K452" s="252"/>
      <c r="L452" s="252"/>
      <c r="M452" s="253"/>
    </row>
    <row r="453" spans="1:13" s="225" customFormat="1" ht="36">
      <c r="A453" s="243" t="s">
        <v>3118</v>
      </c>
      <c r="B453" s="264" t="s">
        <v>2791</v>
      </c>
      <c r="C453" s="249"/>
      <c r="D453" s="249">
        <v>0.17761719000000001</v>
      </c>
      <c r="E453" s="249">
        <v>0.37247973000000001</v>
      </c>
      <c r="F453" s="249">
        <f t="shared" si="42"/>
        <v>0.37247973000000001</v>
      </c>
      <c r="G453" s="250"/>
      <c r="H453" s="250"/>
      <c r="I453" s="258">
        <f t="shared" si="43"/>
        <v>0.19486254</v>
      </c>
      <c r="J453" s="330">
        <f t="shared" si="44"/>
        <v>1.0970927982815177</v>
      </c>
      <c r="K453" s="250">
        <f>I453</f>
        <v>0.19486254</v>
      </c>
      <c r="L453" s="252"/>
      <c r="M453" s="256"/>
    </row>
    <row r="454" spans="1:13" s="236" customFormat="1" ht="18">
      <c r="A454" s="245" t="s">
        <v>528</v>
      </c>
      <c r="B454" s="254" t="s">
        <v>597</v>
      </c>
      <c r="C454" s="249"/>
      <c r="D454" s="249"/>
      <c r="E454" s="249"/>
      <c r="F454" s="249"/>
      <c r="G454" s="250"/>
      <c r="H454" s="250"/>
      <c r="I454" s="258"/>
      <c r="J454" s="330"/>
      <c r="K454" s="252"/>
      <c r="L454" s="252"/>
      <c r="M454" s="253"/>
    </row>
    <row r="455" spans="1:13" s="225" customFormat="1" ht="36">
      <c r="A455" s="243" t="s">
        <v>686</v>
      </c>
      <c r="B455" s="255" t="s">
        <v>300</v>
      </c>
      <c r="C455" s="249"/>
      <c r="D455" s="249">
        <v>8.2799998200000002E-2</v>
      </c>
      <c r="E455" s="249">
        <v>8.2799499999999998E-2</v>
      </c>
      <c r="F455" s="249">
        <f t="shared" si="42"/>
        <v>8.2799499999999998E-2</v>
      </c>
      <c r="G455" s="250"/>
      <c r="H455" s="250"/>
      <c r="I455" s="258"/>
      <c r="J455" s="330"/>
      <c r="K455" s="252"/>
      <c r="L455" s="252"/>
      <c r="M455" s="253"/>
    </row>
    <row r="456" spans="1:13" s="225" customFormat="1" ht="36">
      <c r="A456" s="243" t="s">
        <v>3117</v>
      </c>
      <c r="B456" s="255" t="s">
        <v>79</v>
      </c>
      <c r="C456" s="249"/>
      <c r="D456" s="249">
        <v>0.502</v>
      </c>
      <c r="E456" s="249">
        <v>0.502</v>
      </c>
      <c r="F456" s="249">
        <f t="shared" si="42"/>
        <v>0.502</v>
      </c>
      <c r="G456" s="250"/>
      <c r="H456" s="250"/>
      <c r="I456" s="258"/>
      <c r="J456" s="330"/>
      <c r="K456" s="252"/>
      <c r="L456" s="252"/>
      <c r="M456" s="253"/>
    </row>
    <row r="457" spans="1:13" s="236" customFormat="1" ht="18">
      <c r="A457" s="245" t="s">
        <v>529</v>
      </c>
      <c r="B457" s="254" t="s">
        <v>522</v>
      </c>
      <c r="C457" s="249"/>
      <c r="D457" s="249"/>
      <c r="E457" s="249"/>
      <c r="F457" s="249"/>
      <c r="G457" s="250"/>
      <c r="H457" s="250"/>
      <c r="I457" s="258"/>
      <c r="J457" s="330"/>
      <c r="K457" s="252"/>
      <c r="L457" s="252"/>
      <c r="M457" s="253"/>
    </row>
    <row r="458" spans="1:13" s="225" customFormat="1" ht="36">
      <c r="A458" s="243" t="s">
        <v>687</v>
      </c>
      <c r="B458" s="255" t="s">
        <v>548</v>
      </c>
      <c r="C458" s="249"/>
      <c r="D458" s="249">
        <v>4.9624510599999998E-2</v>
      </c>
      <c r="E458" s="249">
        <v>4.9624519999999998E-2</v>
      </c>
      <c r="F458" s="249">
        <f t="shared" si="42"/>
        <v>4.9624519999999998E-2</v>
      </c>
      <c r="G458" s="249">
        <f t="shared" si="42"/>
        <v>4.9624519999999998E-2</v>
      </c>
      <c r="H458" s="250"/>
      <c r="I458" s="258"/>
      <c r="J458" s="330"/>
      <c r="K458" s="252"/>
      <c r="L458" s="252"/>
      <c r="M458" s="253"/>
    </row>
    <row r="459" spans="1:13" s="225" customFormat="1" ht="54">
      <c r="A459" s="243" t="s">
        <v>688</v>
      </c>
      <c r="B459" s="264" t="s">
        <v>2858</v>
      </c>
      <c r="C459" s="249"/>
      <c r="D459" s="249">
        <v>6.0960000000000001</v>
      </c>
      <c r="E459" s="249">
        <v>6.30936393</v>
      </c>
      <c r="F459" s="249">
        <f t="shared" si="42"/>
        <v>6.30936393</v>
      </c>
      <c r="G459" s="250"/>
      <c r="H459" s="250"/>
      <c r="I459" s="258">
        <f t="shared" si="43"/>
        <v>0.21336392999999987</v>
      </c>
      <c r="J459" s="330">
        <f t="shared" si="44"/>
        <v>3.5000644685039273E-2</v>
      </c>
      <c r="K459" s="252"/>
      <c r="L459" s="252"/>
      <c r="M459" s="253"/>
    </row>
    <row r="460" spans="1:13" s="236" customFormat="1" ht="18">
      <c r="A460" s="245" t="s">
        <v>530</v>
      </c>
      <c r="B460" s="254" t="s">
        <v>523</v>
      </c>
      <c r="C460" s="249"/>
      <c r="D460" s="249"/>
      <c r="E460" s="249"/>
      <c r="F460" s="249">
        <f t="shared" si="42"/>
        <v>0</v>
      </c>
      <c r="G460" s="250"/>
      <c r="H460" s="250"/>
      <c r="I460" s="258"/>
      <c r="J460" s="330"/>
      <c r="K460" s="252"/>
      <c r="L460" s="252"/>
      <c r="M460" s="253"/>
    </row>
    <row r="461" spans="1:13" s="236" customFormat="1" ht="18">
      <c r="A461" s="245" t="s">
        <v>598</v>
      </c>
      <c r="B461" s="254" t="s">
        <v>2751</v>
      </c>
      <c r="C461" s="249"/>
      <c r="D461" s="249"/>
      <c r="E461" s="249"/>
      <c r="F461" s="249">
        <f t="shared" si="42"/>
        <v>0</v>
      </c>
      <c r="G461" s="250"/>
      <c r="H461" s="250"/>
      <c r="I461" s="258"/>
      <c r="J461" s="330"/>
      <c r="K461" s="252"/>
      <c r="L461" s="252"/>
      <c r="M461" s="253"/>
    </row>
    <row r="462" spans="1:13" s="236" customFormat="1" ht="18">
      <c r="A462" s="245" t="s">
        <v>599</v>
      </c>
      <c r="B462" s="254" t="s">
        <v>482</v>
      </c>
      <c r="C462" s="249"/>
      <c r="D462" s="249"/>
      <c r="E462" s="249"/>
      <c r="F462" s="249">
        <f t="shared" si="42"/>
        <v>0</v>
      </c>
      <c r="G462" s="250"/>
      <c r="H462" s="250"/>
      <c r="I462" s="258"/>
      <c r="J462" s="330"/>
      <c r="K462" s="252"/>
      <c r="L462" s="252"/>
      <c r="M462" s="253"/>
    </row>
    <row r="463" spans="1:13" s="225" customFormat="1" ht="54">
      <c r="A463" s="243" t="s">
        <v>689</v>
      </c>
      <c r="B463" s="255" t="s">
        <v>299</v>
      </c>
      <c r="C463" s="249"/>
      <c r="D463" s="249">
        <v>1.7863178172</v>
      </c>
      <c r="E463" s="249">
        <v>1.8138522799999999</v>
      </c>
      <c r="F463" s="249">
        <f t="shared" si="42"/>
        <v>1.8138522799999999</v>
      </c>
      <c r="G463" s="250"/>
      <c r="H463" s="250"/>
      <c r="I463" s="258">
        <f t="shared" si="43"/>
        <v>2.7534462799999826E-2</v>
      </c>
      <c r="J463" s="330">
        <f t="shared" si="44"/>
        <v>1.5414089550514154E-2</v>
      </c>
      <c r="K463" s="252"/>
      <c r="L463" s="252"/>
      <c r="M463" s="253"/>
    </row>
    <row r="464" spans="1:13" s="236" customFormat="1" ht="18">
      <c r="A464" s="245" t="s">
        <v>603</v>
      </c>
      <c r="B464" s="254" t="s">
        <v>521</v>
      </c>
      <c r="C464" s="249"/>
      <c r="D464" s="249"/>
      <c r="E464" s="249"/>
      <c r="F464" s="249"/>
      <c r="G464" s="250"/>
      <c r="H464" s="250"/>
      <c r="I464" s="258"/>
      <c r="J464" s="330"/>
      <c r="K464" s="252"/>
      <c r="L464" s="252"/>
      <c r="M464" s="253"/>
    </row>
    <row r="465" spans="1:13" s="225" customFormat="1" ht="18">
      <c r="A465" s="245" t="s">
        <v>3116</v>
      </c>
      <c r="B465" s="264" t="s">
        <v>3115</v>
      </c>
      <c r="C465" s="249"/>
      <c r="D465" s="249">
        <v>0.14074</v>
      </c>
      <c r="E465" s="249">
        <v>0.13924</v>
      </c>
      <c r="F465" s="249">
        <f t="shared" si="42"/>
        <v>0.13924</v>
      </c>
      <c r="G465" s="250">
        <f>E465</f>
        <v>0.13924</v>
      </c>
      <c r="H465" s="250"/>
      <c r="I465" s="258">
        <f t="shared" si="43"/>
        <v>-1.5000000000000013E-3</v>
      </c>
      <c r="J465" s="330">
        <f t="shared" si="44"/>
        <v>-1.0657950831320151E-2</v>
      </c>
      <c r="K465" s="252"/>
      <c r="L465" s="252"/>
      <c r="M465" s="253"/>
    </row>
    <row r="466" spans="1:13" s="237" customFormat="1" ht="43.5" customHeight="1">
      <c r="A466" s="343" t="s">
        <v>504</v>
      </c>
      <c r="B466" s="344" t="s">
        <v>368</v>
      </c>
      <c r="C466" s="249"/>
      <c r="D466" s="249">
        <v>113.09461482561007</v>
      </c>
      <c r="E466" s="249">
        <v>118.67868473000007</v>
      </c>
      <c r="F466" s="249">
        <f t="shared" si="42"/>
        <v>118.67868473000007</v>
      </c>
      <c r="G466" s="249">
        <f t="shared" ref="G466:H466" si="46">SUM(G468:G617)</f>
        <v>34.462713530000002</v>
      </c>
      <c r="H466" s="249">
        <f t="shared" si="46"/>
        <v>0</v>
      </c>
      <c r="I466" s="258">
        <f t="shared" si="43"/>
        <v>5.5840699043900059</v>
      </c>
      <c r="J466" s="330">
        <f t="shared" si="44"/>
        <v>4.9375205998981819E-2</v>
      </c>
      <c r="K466" s="252"/>
      <c r="L466" s="252"/>
      <c r="M466" s="253"/>
    </row>
    <row r="467" spans="1:13" s="225" customFormat="1" ht="18">
      <c r="A467" s="244" t="s">
        <v>519</v>
      </c>
      <c r="B467" s="254" t="s">
        <v>2750</v>
      </c>
      <c r="C467" s="249"/>
      <c r="D467" s="249"/>
      <c r="E467" s="249"/>
      <c r="F467" s="249"/>
      <c r="G467" s="250"/>
      <c r="H467" s="250"/>
      <c r="I467" s="258"/>
      <c r="J467" s="330"/>
      <c r="K467" s="252"/>
      <c r="L467" s="252"/>
      <c r="M467" s="253"/>
    </row>
    <row r="468" spans="1:13" s="225" customFormat="1" ht="90">
      <c r="A468" s="246" t="s">
        <v>3114</v>
      </c>
      <c r="B468" s="271" t="s">
        <v>422</v>
      </c>
      <c r="C468" s="258"/>
      <c r="D468" s="249">
        <v>1.0980000000000001</v>
      </c>
      <c r="E468" s="249">
        <v>1.2249576600000001</v>
      </c>
      <c r="F468" s="249">
        <f t="shared" si="42"/>
        <v>1.2249576600000001</v>
      </c>
      <c r="G468" s="257"/>
      <c r="H468" s="257"/>
      <c r="I468" s="258">
        <f t="shared" si="43"/>
        <v>0.12695765999999997</v>
      </c>
      <c r="J468" s="330">
        <f t="shared" si="44"/>
        <v>0.11562628415300535</v>
      </c>
      <c r="K468" s="252"/>
      <c r="L468" s="252"/>
      <c r="M468" s="253"/>
    </row>
    <row r="469" spans="1:13" s="225" customFormat="1" ht="72">
      <c r="A469" s="246" t="s">
        <v>3113</v>
      </c>
      <c r="B469" s="271" t="s">
        <v>413</v>
      </c>
      <c r="C469" s="258"/>
      <c r="D469" s="249">
        <v>0.47599999999999998</v>
      </c>
      <c r="E469" s="249">
        <v>0.52145856000000002</v>
      </c>
      <c r="F469" s="249">
        <f t="shared" si="42"/>
        <v>0.52145856000000002</v>
      </c>
      <c r="G469" s="257"/>
      <c r="H469" s="257"/>
      <c r="I469" s="258">
        <f t="shared" si="43"/>
        <v>4.5458560000000037E-2</v>
      </c>
      <c r="J469" s="330">
        <f t="shared" si="44"/>
        <v>9.5501176470588423E-2</v>
      </c>
      <c r="K469" s="252"/>
      <c r="L469" s="252"/>
      <c r="M469" s="253"/>
    </row>
    <row r="470" spans="1:13" s="225" customFormat="1" ht="72">
      <c r="A470" s="246" t="s">
        <v>3112</v>
      </c>
      <c r="B470" s="271" t="s">
        <v>414</v>
      </c>
      <c r="C470" s="258"/>
      <c r="D470" s="249">
        <v>0.28099999999999997</v>
      </c>
      <c r="E470" s="249">
        <v>0.32138749999999999</v>
      </c>
      <c r="F470" s="249">
        <f t="shared" si="42"/>
        <v>0.32138749999999999</v>
      </c>
      <c r="G470" s="257"/>
      <c r="H470" s="257"/>
      <c r="I470" s="258">
        <f t="shared" si="43"/>
        <v>4.0387500000000021E-2</v>
      </c>
      <c r="J470" s="330">
        <f t="shared" si="44"/>
        <v>0.14372775800711746</v>
      </c>
      <c r="K470" s="252"/>
      <c r="L470" s="252"/>
      <c r="M470" s="253"/>
    </row>
    <row r="471" spans="1:13" s="225" customFormat="1" ht="54">
      <c r="A471" s="246" t="s">
        <v>3111</v>
      </c>
      <c r="B471" s="271" t="s">
        <v>3110</v>
      </c>
      <c r="C471" s="258"/>
      <c r="D471" s="249">
        <v>0.45099999999999996</v>
      </c>
      <c r="E471" s="249">
        <v>0.48851160999999999</v>
      </c>
      <c r="F471" s="249">
        <f t="shared" si="42"/>
        <v>0.48851160999999999</v>
      </c>
      <c r="G471" s="257"/>
      <c r="H471" s="257"/>
      <c r="I471" s="258">
        <f t="shared" si="43"/>
        <v>3.7511610000000029E-2</v>
      </c>
      <c r="J471" s="330">
        <f t="shared" si="44"/>
        <v>8.3174301552106478E-2</v>
      </c>
      <c r="K471" s="252"/>
      <c r="L471" s="252"/>
      <c r="M471" s="253"/>
    </row>
    <row r="472" spans="1:13" s="225" customFormat="1" ht="54">
      <c r="A472" s="246" t="s">
        <v>3109</v>
      </c>
      <c r="B472" s="271" t="s">
        <v>3108</v>
      </c>
      <c r="C472" s="258"/>
      <c r="D472" s="249">
        <v>0.45099999999999996</v>
      </c>
      <c r="E472" s="249">
        <v>0.47649995000000001</v>
      </c>
      <c r="F472" s="249">
        <f t="shared" si="42"/>
        <v>0.47649995000000001</v>
      </c>
      <c r="G472" s="257"/>
      <c r="H472" s="257"/>
      <c r="I472" s="258">
        <f t="shared" si="43"/>
        <v>2.5499950000000049E-2</v>
      </c>
      <c r="J472" s="330">
        <f t="shared" si="44"/>
        <v>5.6540909090909253E-2</v>
      </c>
      <c r="K472" s="252"/>
      <c r="L472" s="252"/>
      <c r="M472" s="253"/>
    </row>
    <row r="473" spans="1:13" s="225" customFormat="1" ht="72">
      <c r="A473" s="246" t="s">
        <v>3107</v>
      </c>
      <c r="B473" s="271" t="s">
        <v>3106</v>
      </c>
      <c r="C473" s="258"/>
      <c r="D473" s="249">
        <v>0.371</v>
      </c>
      <c r="E473" s="249">
        <v>0.39894812000000002</v>
      </c>
      <c r="F473" s="249">
        <f t="shared" si="42"/>
        <v>0.39894812000000002</v>
      </c>
      <c r="G473" s="257"/>
      <c r="H473" s="257"/>
      <c r="I473" s="258">
        <f t="shared" si="43"/>
        <v>2.7948120000000021E-2</v>
      </c>
      <c r="J473" s="330">
        <f t="shared" si="44"/>
        <v>7.5331859838275061E-2</v>
      </c>
      <c r="K473" s="252"/>
      <c r="L473" s="252"/>
      <c r="M473" s="253"/>
    </row>
    <row r="474" spans="1:13" s="225" customFormat="1" ht="18">
      <c r="A474" s="244" t="s">
        <v>594</v>
      </c>
      <c r="B474" s="254" t="s">
        <v>524</v>
      </c>
      <c r="C474" s="258"/>
      <c r="D474" s="249"/>
      <c r="E474" s="249"/>
      <c r="F474" s="249">
        <f t="shared" si="42"/>
        <v>0</v>
      </c>
      <c r="G474" s="258"/>
      <c r="H474" s="257"/>
      <c r="I474" s="258"/>
      <c r="J474" s="330"/>
      <c r="K474" s="252"/>
      <c r="L474" s="252"/>
      <c r="M474" s="253"/>
    </row>
    <row r="475" spans="1:13" s="225" customFormat="1" ht="72">
      <c r="A475" s="246" t="s">
        <v>3105</v>
      </c>
      <c r="B475" s="271" t="s">
        <v>3447</v>
      </c>
      <c r="C475" s="258"/>
      <c r="D475" s="249">
        <v>0.30150672000000001</v>
      </c>
      <c r="E475" s="249">
        <v>0.31027816000000003</v>
      </c>
      <c r="F475" s="249">
        <f t="shared" si="42"/>
        <v>0.31027816000000003</v>
      </c>
      <c r="G475" s="258">
        <f>F475</f>
        <v>0.31027816000000003</v>
      </c>
      <c r="H475" s="257"/>
      <c r="I475" s="258">
        <f t="shared" si="43"/>
        <v>8.7714400000000192E-3</v>
      </c>
      <c r="J475" s="330">
        <f t="shared" si="44"/>
        <v>2.9092021564229187E-2</v>
      </c>
      <c r="K475" s="252"/>
      <c r="L475" s="252"/>
      <c r="M475" s="253"/>
    </row>
    <row r="476" spans="1:13" s="225" customFormat="1" ht="36">
      <c r="A476" s="246" t="s">
        <v>3104</v>
      </c>
      <c r="B476" s="271" t="s">
        <v>390</v>
      </c>
      <c r="C476" s="258"/>
      <c r="D476" s="249">
        <v>2.0111816400000002</v>
      </c>
      <c r="E476" s="249">
        <v>1.9571780400000001</v>
      </c>
      <c r="F476" s="249">
        <f t="shared" si="42"/>
        <v>1.9571780400000001</v>
      </c>
      <c r="G476" s="258">
        <f t="shared" ref="G476:G492" si="47">F476</f>
        <v>1.9571780400000001</v>
      </c>
      <c r="H476" s="257"/>
      <c r="I476" s="258">
        <f t="shared" si="43"/>
        <v>-5.4003600000000151E-2</v>
      </c>
      <c r="J476" s="330">
        <f t="shared" si="44"/>
        <v>-2.685167710659897E-2</v>
      </c>
      <c r="K476" s="252"/>
      <c r="L476" s="252"/>
      <c r="M476" s="253"/>
    </row>
    <row r="477" spans="1:13" s="225" customFormat="1" ht="36">
      <c r="A477" s="246" t="s">
        <v>3103</v>
      </c>
      <c r="B477" s="271" t="s">
        <v>391</v>
      </c>
      <c r="C477" s="258"/>
      <c r="D477" s="249">
        <v>1.0315699999999999</v>
      </c>
      <c r="E477" s="249">
        <v>1.03709169</v>
      </c>
      <c r="F477" s="249">
        <f t="shared" si="42"/>
        <v>1.03709169</v>
      </c>
      <c r="G477" s="258">
        <f t="shared" si="47"/>
        <v>1.03709169</v>
      </c>
      <c r="H477" s="257"/>
      <c r="I477" s="258">
        <f t="shared" si="43"/>
        <v>5.5216900000001345E-3</v>
      </c>
      <c r="J477" s="330">
        <f t="shared" si="44"/>
        <v>5.3527050999933046E-3</v>
      </c>
      <c r="K477" s="252"/>
      <c r="L477" s="252"/>
      <c r="M477" s="253"/>
    </row>
    <row r="478" spans="1:13" s="225" customFormat="1" ht="36">
      <c r="A478" s="246" t="s">
        <v>3102</v>
      </c>
      <c r="B478" s="271" t="s">
        <v>392</v>
      </c>
      <c r="C478" s="258"/>
      <c r="D478" s="249">
        <v>1.4059123900000001</v>
      </c>
      <c r="E478" s="249">
        <v>1.40590445</v>
      </c>
      <c r="F478" s="249">
        <f t="shared" si="42"/>
        <v>1.40590445</v>
      </c>
      <c r="G478" s="258">
        <f t="shared" si="47"/>
        <v>1.40590445</v>
      </c>
      <c r="H478" s="257"/>
      <c r="I478" s="258"/>
      <c r="J478" s="330"/>
      <c r="K478" s="252"/>
      <c r="L478" s="252"/>
      <c r="M478" s="253"/>
    </row>
    <row r="479" spans="1:13" s="225" customFormat="1" ht="54">
      <c r="A479" s="246" t="s">
        <v>3101</v>
      </c>
      <c r="B479" s="271" t="s">
        <v>3100</v>
      </c>
      <c r="C479" s="258"/>
      <c r="D479" s="249">
        <v>0.16500550999999999</v>
      </c>
      <c r="E479" s="249">
        <v>0.15659159</v>
      </c>
      <c r="F479" s="249">
        <f t="shared" si="42"/>
        <v>0.15659159</v>
      </c>
      <c r="G479" s="258">
        <f t="shared" si="47"/>
        <v>0.15659159</v>
      </c>
      <c r="H479" s="257"/>
      <c r="I479" s="258">
        <f t="shared" si="43"/>
        <v>-8.4139199999999914E-3</v>
      </c>
      <c r="J479" s="330">
        <f t="shared" si="44"/>
        <v>-5.09917517299876E-2</v>
      </c>
      <c r="K479" s="252"/>
      <c r="L479" s="252"/>
      <c r="M479" s="253"/>
    </row>
    <row r="480" spans="1:13" s="225" customFormat="1" ht="54">
      <c r="A480" s="246" t="s">
        <v>3099</v>
      </c>
      <c r="B480" s="271" t="s">
        <v>3098</v>
      </c>
      <c r="C480" s="258"/>
      <c r="D480" s="249">
        <v>0.59584092</v>
      </c>
      <c r="E480" s="249">
        <v>0.60639602999999997</v>
      </c>
      <c r="F480" s="249">
        <f t="shared" si="42"/>
        <v>0.60639602999999997</v>
      </c>
      <c r="G480" s="258">
        <f t="shared" si="47"/>
        <v>0.60639602999999997</v>
      </c>
      <c r="H480" s="257"/>
      <c r="I480" s="258">
        <f t="shared" si="43"/>
        <v>1.0555109999999979E-2</v>
      </c>
      <c r="J480" s="330">
        <f t="shared" si="44"/>
        <v>1.7714644371856769E-2</v>
      </c>
      <c r="K480" s="252"/>
      <c r="L480" s="252"/>
      <c r="M480" s="253"/>
    </row>
    <row r="481" spans="1:13" s="225" customFormat="1" ht="54">
      <c r="A481" s="246" t="s">
        <v>3097</v>
      </c>
      <c r="B481" s="271" t="s">
        <v>3096</v>
      </c>
      <c r="C481" s="258"/>
      <c r="D481" s="249">
        <v>0.37040893000000003</v>
      </c>
      <c r="E481" s="249">
        <v>0.40354982</v>
      </c>
      <c r="F481" s="249">
        <f t="shared" si="42"/>
        <v>0.40354982</v>
      </c>
      <c r="G481" s="258">
        <f t="shared" si="47"/>
        <v>0.40354982</v>
      </c>
      <c r="H481" s="257"/>
      <c r="I481" s="258">
        <f t="shared" si="43"/>
        <v>3.3140889999999978E-2</v>
      </c>
      <c r="J481" s="330">
        <f t="shared" si="44"/>
        <v>8.9471088075549376E-2</v>
      </c>
      <c r="K481" s="252"/>
      <c r="L481" s="252"/>
      <c r="M481" s="253"/>
    </row>
    <row r="482" spans="1:13" s="225" customFormat="1" ht="54">
      <c r="A482" s="246" t="s">
        <v>3095</v>
      </c>
      <c r="B482" s="271" t="s">
        <v>3094</v>
      </c>
      <c r="C482" s="258"/>
      <c r="D482" s="249">
        <v>0.34862069000000001</v>
      </c>
      <c r="E482" s="249">
        <v>0.36019769000000001</v>
      </c>
      <c r="F482" s="249">
        <f t="shared" si="42"/>
        <v>0.36019769000000001</v>
      </c>
      <c r="G482" s="258">
        <f t="shared" si="47"/>
        <v>0.36019769000000001</v>
      </c>
      <c r="H482" s="257"/>
      <c r="I482" s="258">
        <f t="shared" si="43"/>
        <v>1.1577000000000004E-2</v>
      </c>
      <c r="J482" s="330">
        <f t="shared" si="44"/>
        <v>3.3208011836589613E-2</v>
      </c>
      <c r="K482" s="252"/>
      <c r="L482" s="252"/>
      <c r="M482" s="253"/>
    </row>
    <row r="483" spans="1:13" s="225" customFormat="1" ht="54">
      <c r="A483" s="246" t="s">
        <v>3093</v>
      </c>
      <c r="B483" s="271" t="s">
        <v>423</v>
      </c>
      <c r="C483" s="258"/>
      <c r="D483" s="249">
        <v>0.25600000000000001</v>
      </c>
      <c r="E483" s="249">
        <v>0.22004551999999999</v>
      </c>
      <c r="F483" s="249">
        <f t="shared" si="42"/>
        <v>0.22004551999999999</v>
      </c>
      <c r="G483" s="258">
        <f t="shared" si="47"/>
        <v>0.22004551999999999</v>
      </c>
      <c r="H483" s="257"/>
      <c r="I483" s="258">
        <f t="shared" si="43"/>
        <v>-3.5954480000000011E-2</v>
      </c>
      <c r="J483" s="330">
        <f t="shared" si="44"/>
        <v>-0.14044718750000007</v>
      </c>
      <c r="K483" s="252"/>
      <c r="L483" s="252"/>
      <c r="M483" s="253"/>
    </row>
    <row r="484" spans="1:13" s="225" customFormat="1" ht="72">
      <c r="A484" s="246" t="s">
        <v>3092</v>
      </c>
      <c r="B484" s="271" t="s">
        <v>385</v>
      </c>
      <c r="C484" s="258"/>
      <c r="D484" s="249">
        <v>0.42799999999999999</v>
      </c>
      <c r="E484" s="249">
        <v>0.41476925999999997</v>
      </c>
      <c r="F484" s="249">
        <f t="shared" si="42"/>
        <v>0.41476925999999997</v>
      </c>
      <c r="G484" s="258">
        <f t="shared" si="47"/>
        <v>0.41476925999999997</v>
      </c>
      <c r="H484" s="257"/>
      <c r="I484" s="258">
        <f t="shared" si="43"/>
        <v>-1.3230740000000019E-2</v>
      </c>
      <c r="J484" s="330">
        <f t="shared" si="44"/>
        <v>-3.0912943925233693E-2</v>
      </c>
      <c r="K484" s="252"/>
      <c r="L484" s="252"/>
      <c r="M484" s="253"/>
    </row>
    <row r="485" spans="1:13" s="225" customFormat="1" ht="72">
      <c r="A485" s="246" t="s">
        <v>3091</v>
      </c>
      <c r="B485" s="271" t="s">
        <v>386</v>
      </c>
      <c r="C485" s="258"/>
      <c r="D485" s="249">
        <v>0.27</v>
      </c>
      <c r="E485" s="249">
        <v>0.27411009999999997</v>
      </c>
      <c r="F485" s="249">
        <f t="shared" si="42"/>
        <v>0.27411009999999997</v>
      </c>
      <c r="G485" s="258">
        <f t="shared" si="47"/>
        <v>0.27411009999999997</v>
      </c>
      <c r="H485" s="257"/>
      <c r="I485" s="258">
        <f t="shared" si="43"/>
        <v>4.1100999999999499E-3</v>
      </c>
      <c r="J485" s="330">
        <f t="shared" si="44"/>
        <v>1.5222592592592399E-2</v>
      </c>
      <c r="K485" s="252"/>
      <c r="L485" s="252"/>
      <c r="M485" s="253"/>
    </row>
    <row r="486" spans="1:13" s="225" customFormat="1" ht="72">
      <c r="A486" s="246" t="s">
        <v>3090</v>
      </c>
      <c r="B486" s="271" t="s">
        <v>387</v>
      </c>
      <c r="C486" s="258"/>
      <c r="D486" s="249">
        <v>0.28600000000000003</v>
      </c>
      <c r="E486" s="249">
        <v>0.29731319</v>
      </c>
      <c r="F486" s="249">
        <f t="shared" si="42"/>
        <v>0.29731319</v>
      </c>
      <c r="G486" s="258">
        <f t="shared" si="47"/>
        <v>0.29731319</v>
      </c>
      <c r="H486" s="257"/>
      <c r="I486" s="258">
        <f t="shared" si="43"/>
        <v>1.1313189999999973E-2</v>
      </c>
      <c r="J486" s="330">
        <f t="shared" si="44"/>
        <v>3.955660839160835E-2</v>
      </c>
      <c r="K486" s="252"/>
      <c r="L486" s="252"/>
      <c r="M486" s="253"/>
    </row>
    <row r="487" spans="1:13" s="225" customFormat="1" ht="72">
      <c r="A487" s="246" t="s">
        <v>3089</v>
      </c>
      <c r="B487" s="271" t="s">
        <v>388</v>
      </c>
      <c r="C487" s="258"/>
      <c r="D487" s="249">
        <v>0.26</v>
      </c>
      <c r="E487" s="249">
        <v>0.26431930999999997</v>
      </c>
      <c r="F487" s="249">
        <f t="shared" si="42"/>
        <v>0.26431930999999997</v>
      </c>
      <c r="G487" s="258">
        <f t="shared" si="47"/>
        <v>0.26431930999999997</v>
      </c>
      <c r="H487" s="257"/>
      <c r="I487" s="258">
        <f t="shared" si="43"/>
        <v>4.3193099999999651E-3</v>
      </c>
      <c r="J487" s="330">
        <f t="shared" si="44"/>
        <v>1.6612730769230533E-2</v>
      </c>
      <c r="K487" s="252"/>
      <c r="L487" s="252"/>
      <c r="M487" s="253"/>
    </row>
    <row r="488" spans="1:13" s="225" customFormat="1" ht="72">
      <c r="A488" s="246" t="s">
        <v>3088</v>
      </c>
      <c r="B488" s="271" t="s">
        <v>3087</v>
      </c>
      <c r="C488" s="258"/>
      <c r="D488" s="249">
        <v>0.05</v>
      </c>
      <c r="E488" s="249">
        <v>0.25405340999999998</v>
      </c>
      <c r="F488" s="249">
        <f t="shared" si="42"/>
        <v>0.25405340999999998</v>
      </c>
      <c r="G488" s="258">
        <f t="shared" si="47"/>
        <v>0.25405340999999998</v>
      </c>
      <c r="H488" s="257"/>
      <c r="I488" s="258">
        <f t="shared" si="43"/>
        <v>0.20405340999999999</v>
      </c>
      <c r="J488" s="330">
        <f t="shared" si="44"/>
        <v>4.0810681999999989</v>
      </c>
      <c r="K488" s="250">
        <f>I488</f>
        <v>0.20405340999999999</v>
      </c>
      <c r="L488" s="252"/>
      <c r="M488" s="256"/>
    </row>
    <row r="489" spans="1:13" s="225" customFormat="1" ht="72">
      <c r="A489" s="246" t="s">
        <v>3086</v>
      </c>
      <c r="B489" s="271" t="s">
        <v>3085</v>
      </c>
      <c r="C489" s="258"/>
      <c r="D489" s="249">
        <v>0.28300000000000003</v>
      </c>
      <c r="E489" s="249">
        <v>0.26323527000000002</v>
      </c>
      <c r="F489" s="249">
        <f t="shared" si="42"/>
        <v>0.26323527000000002</v>
      </c>
      <c r="G489" s="258">
        <f t="shared" si="47"/>
        <v>0.26323527000000002</v>
      </c>
      <c r="H489" s="257"/>
      <c r="I489" s="258">
        <f t="shared" si="43"/>
        <v>-1.9764730000000008E-2</v>
      </c>
      <c r="J489" s="330">
        <f t="shared" si="44"/>
        <v>-6.9840035335689055E-2</v>
      </c>
      <c r="K489" s="252"/>
      <c r="L489" s="252"/>
      <c r="M489" s="253"/>
    </row>
    <row r="490" spans="1:13" s="225" customFormat="1" ht="72">
      <c r="A490" s="246" t="s">
        <v>3084</v>
      </c>
      <c r="B490" s="271" t="s">
        <v>3083</v>
      </c>
      <c r="C490" s="258"/>
      <c r="D490" s="249">
        <v>0.21395987</v>
      </c>
      <c r="E490" s="249">
        <v>0.20198314000000001</v>
      </c>
      <c r="F490" s="249">
        <f t="shared" si="42"/>
        <v>0.20198314000000001</v>
      </c>
      <c r="G490" s="258">
        <f t="shared" si="47"/>
        <v>0.20198314000000001</v>
      </c>
      <c r="H490" s="257"/>
      <c r="I490" s="258">
        <f t="shared" si="43"/>
        <v>-1.1976729999999991E-2</v>
      </c>
      <c r="J490" s="330">
        <f t="shared" si="44"/>
        <v>-5.5976524943672779E-2</v>
      </c>
      <c r="K490" s="252"/>
      <c r="L490" s="252"/>
      <c r="M490" s="253"/>
    </row>
    <row r="491" spans="1:13" s="225" customFormat="1" ht="72">
      <c r="A491" s="246" t="s">
        <v>3082</v>
      </c>
      <c r="B491" s="271" t="s">
        <v>3081</v>
      </c>
      <c r="C491" s="258"/>
      <c r="D491" s="249">
        <v>0.23899999999999999</v>
      </c>
      <c r="E491" s="249">
        <v>0.21891996</v>
      </c>
      <c r="F491" s="249">
        <f t="shared" si="42"/>
        <v>0.21891996</v>
      </c>
      <c r="G491" s="258">
        <f t="shared" si="47"/>
        <v>0.21891996</v>
      </c>
      <c r="H491" s="257"/>
      <c r="I491" s="258">
        <f t="shared" si="43"/>
        <v>-2.0080039999999993E-2</v>
      </c>
      <c r="J491" s="330">
        <f t="shared" si="44"/>
        <v>-8.4016903765690376E-2</v>
      </c>
      <c r="K491" s="252"/>
      <c r="L491" s="252"/>
      <c r="M491" s="253"/>
    </row>
    <row r="492" spans="1:13" s="225" customFormat="1" ht="54">
      <c r="A492" s="246" t="s">
        <v>3080</v>
      </c>
      <c r="B492" s="271" t="s">
        <v>421</v>
      </c>
      <c r="C492" s="258"/>
      <c r="D492" s="249">
        <v>0.307</v>
      </c>
      <c r="E492" s="249">
        <v>0.28148015999999998</v>
      </c>
      <c r="F492" s="249">
        <f t="shared" si="42"/>
        <v>0.28148015999999998</v>
      </c>
      <c r="G492" s="258">
        <f t="shared" si="47"/>
        <v>0.28148015999999998</v>
      </c>
      <c r="H492" s="257"/>
      <c r="I492" s="258">
        <f t="shared" si="43"/>
        <v>-2.5519840000000016E-2</v>
      </c>
      <c r="J492" s="330">
        <f t="shared" si="44"/>
        <v>-8.3126514657980488E-2</v>
      </c>
      <c r="K492" s="252"/>
      <c r="L492" s="252"/>
      <c r="M492" s="253"/>
    </row>
    <row r="493" spans="1:13" s="225" customFormat="1" ht="72">
      <c r="A493" s="246" t="s">
        <v>3079</v>
      </c>
      <c r="B493" s="271" t="s">
        <v>3405</v>
      </c>
      <c r="C493" s="258"/>
      <c r="D493" s="249">
        <v>0.32200000000000001</v>
      </c>
      <c r="E493" s="249">
        <v>0.36857833000000007</v>
      </c>
      <c r="F493" s="249">
        <f t="shared" si="42"/>
        <v>0.36857833000000007</v>
      </c>
      <c r="G493" s="257"/>
      <c r="H493" s="257"/>
      <c r="I493" s="258">
        <f t="shared" si="43"/>
        <v>4.6578330000000057E-2</v>
      </c>
      <c r="J493" s="330">
        <f t="shared" si="44"/>
        <v>0.14465319875776417</v>
      </c>
      <c r="K493" s="252"/>
      <c r="L493" s="252"/>
      <c r="M493" s="253"/>
    </row>
    <row r="494" spans="1:13" s="225" customFormat="1" ht="90">
      <c r="A494" s="246" t="s">
        <v>3078</v>
      </c>
      <c r="B494" s="271" t="s">
        <v>382</v>
      </c>
      <c r="C494" s="258"/>
      <c r="D494" s="249">
        <v>1.151</v>
      </c>
      <c r="E494" s="249">
        <v>1.1834543</v>
      </c>
      <c r="F494" s="249">
        <f t="shared" si="42"/>
        <v>1.1834543</v>
      </c>
      <c r="G494" s="257"/>
      <c r="H494" s="257"/>
      <c r="I494" s="258">
        <f t="shared" ref="I494:I557" si="48">E494-D494</f>
        <v>3.2454299999999936E-2</v>
      </c>
      <c r="J494" s="330">
        <f t="shared" ref="J494:J557" si="49">E494/D494-100%</f>
        <v>2.8196611642050229E-2</v>
      </c>
      <c r="K494" s="252"/>
      <c r="L494" s="252"/>
      <c r="M494" s="253"/>
    </row>
    <row r="495" spans="1:13" s="225" customFormat="1" ht="72">
      <c r="A495" s="246" t="s">
        <v>3077</v>
      </c>
      <c r="B495" s="271" t="s">
        <v>383</v>
      </c>
      <c r="C495" s="258"/>
      <c r="D495" s="249">
        <v>1.377</v>
      </c>
      <c r="E495" s="249">
        <v>1.72210321</v>
      </c>
      <c r="F495" s="249">
        <f t="shared" ref="F495:F558" si="50">E495</f>
        <v>1.72210321</v>
      </c>
      <c r="G495" s="257"/>
      <c r="H495" s="257"/>
      <c r="I495" s="258">
        <f t="shared" si="48"/>
        <v>0.34510320999999999</v>
      </c>
      <c r="J495" s="330">
        <f t="shared" si="49"/>
        <v>0.25061961510530129</v>
      </c>
      <c r="K495" s="252"/>
      <c r="L495" s="252"/>
      <c r="M495" s="253"/>
    </row>
    <row r="496" spans="1:13" s="225" customFormat="1" ht="90">
      <c r="A496" s="246" t="s">
        <v>3076</v>
      </c>
      <c r="B496" s="271" t="s">
        <v>384</v>
      </c>
      <c r="C496" s="258"/>
      <c r="D496" s="249">
        <v>1.002</v>
      </c>
      <c r="E496" s="249">
        <v>1.14892467</v>
      </c>
      <c r="F496" s="249">
        <f t="shared" si="50"/>
        <v>1.14892467</v>
      </c>
      <c r="G496" s="257"/>
      <c r="H496" s="257"/>
      <c r="I496" s="258">
        <f t="shared" si="48"/>
        <v>0.14692466999999998</v>
      </c>
      <c r="J496" s="330">
        <f t="shared" si="49"/>
        <v>0.14663140718562873</v>
      </c>
      <c r="K496" s="252"/>
      <c r="L496" s="252"/>
      <c r="M496" s="253"/>
    </row>
    <row r="497" spans="1:13" s="225" customFormat="1" ht="72">
      <c r="A497" s="246" t="s">
        <v>3075</v>
      </c>
      <c r="B497" s="271" t="s">
        <v>389</v>
      </c>
      <c r="C497" s="258"/>
      <c r="D497" s="249">
        <v>0.68300000000000005</v>
      </c>
      <c r="E497" s="249">
        <v>0.78789962000000002</v>
      </c>
      <c r="F497" s="249">
        <f t="shared" si="50"/>
        <v>0.78789962000000002</v>
      </c>
      <c r="G497" s="257"/>
      <c r="H497" s="257"/>
      <c r="I497" s="258">
        <f t="shared" si="48"/>
        <v>0.10489961999999997</v>
      </c>
      <c r="J497" s="330">
        <f t="shared" si="49"/>
        <v>0.15358655929721809</v>
      </c>
      <c r="K497" s="250">
        <f>I497</f>
        <v>0.10489961999999997</v>
      </c>
      <c r="L497" s="252"/>
      <c r="M497" s="256"/>
    </row>
    <row r="498" spans="1:13" s="225" customFormat="1" ht="72">
      <c r="A498" s="246" t="s">
        <v>3074</v>
      </c>
      <c r="B498" s="271" t="s">
        <v>415</v>
      </c>
      <c r="C498" s="258"/>
      <c r="D498" s="249">
        <v>1.204</v>
      </c>
      <c r="E498" s="249">
        <v>1.1393158400000001</v>
      </c>
      <c r="F498" s="249">
        <f t="shared" si="50"/>
        <v>1.1393158400000001</v>
      </c>
      <c r="G498" s="258">
        <f t="shared" ref="G498:G499" si="51">F498</f>
        <v>1.1393158400000001</v>
      </c>
      <c r="H498" s="257"/>
      <c r="I498" s="258">
        <f t="shared" si="48"/>
        <v>-6.468415999999988E-2</v>
      </c>
      <c r="J498" s="330">
        <f t="shared" si="49"/>
        <v>-5.3724385382059703E-2</v>
      </c>
      <c r="K498" s="252"/>
      <c r="L498" s="252"/>
      <c r="M498" s="253"/>
    </row>
    <row r="499" spans="1:13" s="225" customFormat="1" ht="72">
      <c r="A499" s="246" t="s">
        <v>3073</v>
      </c>
      <c r="B499" s="271" t="s">
        <v>3072</v>
      </c>
      <c r="C499" s="258"/>
      <c r="D499" s="249">
        <v>1.6513950000000002</v>
      </c>
      <c r="E499" s="249">
        <v>1.45050821</v>
      </c>
      <c r="F499" s="249">
        <f t="shared" si="50"/>
        <v>1.45050821</v>
      </c>
      <c r="G499" s="258">
        <f t="shared" si="51"/>
        <v>1.45050821</v>
      </c>
      <c r="H499" s="257"/>
      <c r="I499" s="258">
        <f t="shared" si="48"/>
        <v>-0.2008867900000002</v>
      </c>
      <c r="J499" s="330">
        <f t="shared" si="49"/>
        <v>-0.12164672292213563</v>
      </c>
      <c r="K499" s="252"/>
      <c r="L499" s="252"/>
      <c r="M499" s="253"/>
    </row>
    <row r="500" spans="1:13" s="225" customFormat="1" ht="72">
      <c r="A500" s="246" t="s">
        <v>3071</v>
      </c>
      <c r="B500" s="271" t="s">
        <v>3070</v>
      </c>
      <c r="C500" s="258"/>
      <c r="D500" s="249">
        <v>1.2181679999999999</v>
      </c>
      <c r="E500" s="249">
        <v>1.10690529</v>
      </c>
      <c r="F500" s="249">
        <f t="shared" si="50"/>
        <v>1.10690529</v>
      </c>
      <c r="G500" s="257"/>
      <c r="H500" s="257"/>
      <c r="I500" s="258">
        <f t="shared" si="48"/>
        <v>-0.11126270999999988</v>
      </c>
      <c r="J500" s="330">
        <f t="shared" si="49"/>
        <v>-9.1336096499004982E-2</v>
      </c>
      <c r="K500" s="252"/>
      <c r="L500" s="252"/>
      <c r="M500" s="253"/>
    </row>
    <row r="501" spans="1:13" s="225" customFormat="1" ht="72">
      <c r="A501" s="246" t="s">
        <v>3069</v>
      </c>
      <c r="B501" s="271" t="s">
        <v>3068</v>
      </c>
      <c r="C501" s="258"/>
      <c r="D501" s="249">
        <v>0.79999999999999993</v>
      </c>
      <c r="E501" s="249">
        <v>0.87496561999999989</v>
      </c>
      <c r="F501" s="249">
        <f t="shared" si="50"/>
        <v>0.87496561999999989</v>
      </c>
      <c r="G501" s="257"/>
      <c r="H501" s="257"/>
      <c r="I501" s="258">
        <f t="shared" si="48"/>
        <v>7.4965619999999955E-2</v>
      </c>
      <c r="J501" s="330">
        <f t="shared" si="49"/>
        <v>9.3707025000000055E-2</v>
      </c>
      <c r="K501" s="252"/>
      <c r="L501" s="252"/>
      <c r="M501" s="253"/>
    </row>
    <row r="502" spans="1:13" s="225" customFormat="1" ht="72">
      <c r="A502" s="246" t="s">
        <v>3067</v>
      </c>
      <c r="B502" s="271" t="s">
        <v>3066</v>
      </c>
      <c r="C502" s="258"/>
      <c r="D502" s="249">
        <v>0.80950000000000011</v>
      </c>
      <c r="E502" s="249">
        <v>0.84477084000000002</v>
      </c>
      <c r="F502" s="249">
        <f t="shared" si="50"/>
        <v>0.84477084000000002</v>
      </c>
      <c r="G502" s="257"/>
      <c r="H502" s="257"/>
      <c r="I502" s="258">
        <f t="shared" si="48"/>
        <v>3.5270839999999914E-2</v>
      </c>
      <c r="J502" s="330">
        <f t="shared" si="49"/>
        <v>4.3571142680666863E-2</v>
      </c>
      <c r="K502" s="252"/>
      <c r="L502" s="252"/>
      <c r="M502" s="253"/>
    </row>
    <row r="503" spans="1:13" s="225" customFormat="1" ht="72">
      <c r="A503" s="246" t="s">
        <v>3065</v>
      </c>
      <c r="B503" s="271" t="s">
        <v>416</v>
      </c>
      <c r="C503" s="258"/>
      <c r="D503" s="249">
        <v>0.7</v>
      </c>
      <c r="E503" s="249">
        <v>0.81533957000000001</v>
      </c>
      <c r="F503" s="249">
        <f t="shared" si="50"/>
        <v>0.81533957000000001</v>
      </c>
      <c r="G503" s="257"/>
      <c r="H503" s="257"/>
      <c r="I503" s="258">
        <f t="shared" si="48"/>
        <v>0.11533957000000006</v>
      </c>
      <c r="J503" s="330">
        <f t="shared" si="49"/>
        <v>0.16477081428571427</v>
      </c>
      <c r="K503" s="252"/>
      <c r="L503" s="252"/>
      <c r="M503" s="253"/>
    </row>
    <row r="504" spans="1:13" s="225" customFormat="1" ht="72">
      <c r="A504" s="246" t="s">
        <v>3064</v>
      </c>
      <c r="B504" s="271" t="s">
        <v>2892</v>
      </c>
      <c r="C504" s="258"/>
      <c r="D504" s="249">
        <v>1.0050000000000001</v>
      </c>
      <c r="E504" s="249">
        <v>0.88765837999999997</v>
      </c>
      <c r="F504" s="249">
        <f t="shared" si="50"/>
        <v>0.88765837999999997</v>
      </c>
      <c r="G504" s="257"/>
      <c r="H504" s="257"/>
      <c r="I504" s="258">
        <f t="shared" si="48"/>
        <v>-0.11734162000000015</v>
      </c>
      <c r="J504" s="330">
        <f t="shared" si="49"/>
        <v>-0.11675783084577129</v>
      </c>
      <c r="K504" s="252"/>
      <c r="L504" s="252"/>
      <c r="M504" s="253"/>
    </row>
    <row r="505" spans="1:13" s="225" customFormat="1" ht="72">
      <c r="A505" s="246" t="s">
        <v>3063</v>
      </c>
      <c r="B505" s="271" t="s">
        <v>3062</v>
      </c>
      <c r="C505" s="258"/>
      <c r="D505" s="249">
        <v>0.59800000000000009</v>
      </c>
      <c r="E505" s="249">
        <v>0.68243922999999995</v>
      </c>
      <c r="F505" s="249">
        <f t="shared" si="50"/>
        <v>0.68243922999999995</v>
      </c>
      <c r="G505" s="257"/>
      <c r="H505" s="257"/>
      <c r="I505" s="258">
        <f t="shared" si="48"/>
        <v>8.4439229999999865E-2</v>
      </c>
      <c r="J505" s="330">
        <f t="shared" si="49"/>
        <v>0.14120272575250814</v>
      </c>
      <c r="K505" s="252"/>
      <c r="L505" s="252"/>
      <c r="M505" s="253"/>
    </row>
    <row r="506" spans="1:13" s="225" customFormat="1" ht="72">
      <c r="A506" s="246" t="s">
        <v>3061</v>
      </c>
      <c r="B506" s="271" t="s">
        <v>417</v>
      </c>
      <c r="C506" s="258"/>
      <c r="D506" s="249">
        <v>1.8170000000000002</v>
      </c>
      <c r="E506" s="249">
        <v>1.7371673300000001</v>
      </c>
      <c r="F506" s="249">
        <f t="shared" si="50"/>
        <v>1.7371673300000001</v>
      </c>
      <c r="G506" s="257"/>
      <c r="H506" s="257"/>
      <c r="I506" s="258">
        <f t="shared" si="48"/>
        <v>-7.983267000000005E-2</v>
      </c>
      <c r="J506" s="330">
        <f t="shared" si="49"/>
        <v>-4.3936527242707801E-2</v>
      </c>
      <c r="K506" s="252"/>
      <c r="L506" s="252"/>
      <c r="M506" s="253"/>
    </row>
    <row r="507" spans="1:13" s="225" customFormat="1" ht="54">
      <c r="A507" s="246" t="s">
        <v>3060</v>
      </c>
      <c r="B507" s="271" t="s">
        <v>2893</v>
      </c>
      <c r="C507" s="258"/>
      <c r="D507" s="249">
        <v>0.60749999999999993</v>
      </c>
      <c r="E507" s="249">
        <v>1.05280521</v>
      </c>
      <c r="F507" s="249">
        <f t="shared" si="50"/>
        <v>1.05280521</v>
      </c>
      <c r="G507" s="257"/>
      <c r="H507" s="257"/>
      <c r="I507" s="258">
        <f t="shared" si="48"/>
        <v>0.44530521000000012</v>
      </c>
      <c r="J507" s="330">
        <f t="shared" si="49"/>
        <v>0.73301269135802505</v>
      </c>
      <c r="K507" s="250">
        <f t="shared" ref="K507:K508" si="52">I507</f>
        <v>0.44530521000000012</v>
      </c>
      <c r="L507" s="252"/>
      <c r="M507" s="256"/>
    </row>
    <row r="508" spans="1:13" s="225" customFormat="1" ht="72">
      <c r="A508" s="246" t="s">
        <v>3059</v>
      </c>
      <c r="B508" s="271" t="s">
        <v>393</v>
      </c>
      <c r="C508" s="258"/>
      <c r="D508" s="249">
        <v>2.153</v>
      </c>
      <c r="E508" s="249">
        <v>2.5384555</v>
      </c>
      <c r="F508" s="249">
        <f t="shared" si="50"/>
        <v>2.5384555</v>
      </c>
      <c r="G508" s="257"/>
      <c r="H508" s="257"/>
      <c r="I508" s="258">
        <f t="shared" si="48"/>
        <v>0.38545549999999995</v>
      </c>
      <c r="J508" s="330">
        <f t="shared" si="49"/>
        <v>0.17903181607059904</v>
      </c>
      <c r="K508" s="250">
        <f t="shared" si="52"/>
        <v>0.38545549999999995</v>
      </c>
      <c r="L508" s="252"/>
      <c r="M508" s="256"/>
    </row>
    <row r="509" spans="1:13" s="225" customFormat="1" ht="54">
      <c r="A509" s="246" t="s">
        <v>3058</v>
      </c>
      <c r="B509" s="271" t="s">
        <v>394</v>
      </c>
      <c r="C509" s="258"/>
      <c r="D509" s="249">
        <v>0.30519949000000002</v>
      </c>
      <c r="E509" s="249">
        <v>0.30519949000000002</v>
      </c>
      <c r="F509" s="249">
        <f t="shared" si="50"/>
        <v>0.30519949000000002</v>
      </c>
      <c r="G509" s="258">
        <f t="shared" ref="G509:G516" si="53">F509</f>
        <v>0.30519949000000002</v>
      </c>
      <c r="H509" s="257"/>
      <c r="I509" s="258"/>
      <c r="J509" s="330"/>
      <c r="K509" s="252"/>
      <c r="L509" s="252"/>
      <c r="M509" s="253"/>
    </row>
    <row r="510" spans="1:13" s="225" customFormat="1" ht="54">
      <c r="A510" s="246" t="s">
        <v>3057</v>
      </c>
      <c r="B510" s="271" t="s">
        <v>395</v>
      </c>
      <c r="C510" s="258"/>
      <c r="D510" s="249">
        <v>0.11064715</v>
      </c>
      <c r="E510" s="249">
        <v>0.11064715</v>
      </c>
      <c r="F510" s="249">
        <f t="shared" si="50"/>
        <v>0.11064715</v>
      </c>
      <c r="G510" s="258">
        <f t="shared" si="53"/>
        <v>0.11064715</v>
      </c>
      <c r="H510" s="257"/>
      <c r="I510" s="258"/>
      <c r="J510" s="330"/>
      <c r="K510" s="252"/>
      <c r="L510" s="252"/>
      <c r="M510" s="253"/>
    </row>
    <row r="511" spans="1:13" s="225" customFormat="1" ht="54">
      <c r="A511" s="246" t="s">
        <v>3056</v>
      </c>
      <c r="B511" s="271" t="s">
        <v>396</v>
      </c>
      <c r="C511" s="258"/>
      <c r="D511" s="249">
        <v>0.10121217</v>
      </c>
      <c r="E511" s="249">
        <v>0.10121217</v>
      </c>
      <c r="F511" s="249">
        <f t="shared" si="50"/>
        <v>0.10121217</v>
      </c>
      <c r="G511" s="258">
        <f t="shared" si="53"/>
        <v>0.10121217</v>
      </c>
      <c r="H511" s="257"/>
      <c r="I511" s="258"/>
      <c r="J511" s="330"/>
      <c r="K511" s="252"/>
      <c r="L511" s="252"/>
      <c r="M511" s="253"/>
    </row>
    <row r="512" spans="1:13" s="225" customFormat="1" ht="54">
      <c r="A512" s="246" t="s">
        <v>3055</v>
      </c>
      <c r="B512" s="271" t="s">
        <v>397</v>
      </c>
      <c r="C512" s="258"/>
      <c r="D512" s="249">
        <v>0.11531516999999999</v>
      </c>
      <c r="E512" s="249">
        <v>0.11531516999999999</v>
      </c>
      <c r="F512" s="249">
        <f t="shared" si="50"/>
        <v>0.11531516999999999</v>
      </c>
      <c r="G512" s="258">
        <f t="shared" si="53"/>
        <v>0.11531516999999999</v>
      </c>
      <c r="H512" s="257"/>
      <c r="I512" s="258"/>
      <c r="J512" s="330"/>
      <c r="K512" s="252"/>
      <c r="L512" s="252"/>
      <c r="M512" s="253"/>
    </row>
    <row r="513" spans="1:13" s="225" customFormat="1" ht="54">
      <c r="A513" s="246" t="s">
        <v>3054</v>
      </c>
      <c r="B513" s="271" t="s">
        <v>398</v>
      </c>
      <c r="C513" s="258"/>
      <c r="D513" s="249">
        <v>0.19783787</v>
      </c>
      <c r="E513" s="249">
        <v>0.19783787</v>
      </c>
      <c r="F513" s="249">
        <f t="shared" si="50"/>
        <v>0.19783787</v>
      </c>
      <c r="G513" s="258">
        <f t="shared" si="53"/>
        <v>0.19783787</v>
      </c>
      <c r="H513" s="257"/>
      <c r="I513" s="258"/>
      <c r="J513" s="330"/>
      <c r="K513" s="252"/>
      <c r="L513" s="252"/>
      <c r="M513" s="253"/>
    </row>
    <row r="514" spans="1:13" s="225" customFormat="1" ht="54">
      <c r="A514" s="246" t="s">
        <v>3053</v>
      </c>
      <c r="B514" s="271" t="s">
        <v>399</v>
      </c>
      <c r="C514" s="258"/>
      <c r="D514" s="249">
        <v>0.31386744</v>
      </c>
      <c r="E514" s="249">
        <v>0.31386744</v>
      </c>
      <c r="F514" s="249">
        <f t="shared" si="50"/>
        <v>0.31386744</v>
      </c>
      <c r="G514" s="258">
        <f t="shared" si="53"/>
        <v>0.31386744</v>
      </c>
      <c r="H514" s="257"/>
      <c r="I514" s="258"/>
      <c r="J514" s="330"/>
      <c r="K514" s="252"/>
      <c r="L514" s="252"/>
      <c r="M514" s="253"/>
    </row>
    <row r="515" spans="1:13" s="225" customFormat="1" ht="54">
      <c r="A515" s="246" t="s">
        <v>3052</v>
      </c>
      <c r="B515" s="271" t="s">
        <v>3051</v>
      </c>
      <c r="C515" s="258"/>
      <c r="D515" s="249">
        <v>0.10043883000000001</v>
      </c>
      <c r="E515" s="249">
        <v>0.10043883000000001</v>
      </c>
      <c r="F515" s="249">
        <f t="shared" si="50"/>
        <v>0.10043883000000001</v>
      </c>
      <c r="G515" s="258">
        <f t="shared" si="53"/>
        <v>0.10043883000000001</v>
      </c>
      <c r="H515" s="257"/>
      <c r="I515" s="258"/>
      <c r="J515" s="330"/>
      <c r="K515" s="252"/>
      <c r="L515" s="252"/>
      <c r="M515" s="253"/>
    </row>
    <row r="516" spans="1:13" s="225" customFormat="1" ht="72">
      <c r="A516" s="246" t="s">
        <v>3050</v>
      </c>
      <c r="B516" s="271" t="s">
        <v>3049</v>
      </c>
      <c r="C516" s="258"/>
      <c r="D516" s="249">
        <v>0.6</v>
      </c>
      <c r="E516" s="249">
        <v>0.69423697999999989</v>
      </c>
      <c r="F516" s="249">
        <f t="shared" si="50"/>
        <v>0.69423697999999989</v>
      </c>
      <c r="G516" s="258">
        <f t="shared" si="53"/>
        <v>0.69423697999999989</v>
      </c>
      <c r="H516" s="257"/>
      <c r="I516" s="258">
        <f t="shared" si="48"/>
        <v>9.4236979999999915E-2</v>
      </c>
      <c r="J516" s="330">
        <f t="shared" si="49"/>
        <v>0.15706163333333323</v>
      </c>
      <c r="K516" s="252"/>
      <c r="L516" s="250">
        <f>I516</f>
        <v>9.4236979999999915E-2</v>
      </c>
      <c r="M516" s="256"/>
    </row>
    <row r="517" spans="1:13" s="225" customFormat="1" ht="27.75" customHeight="1">
      <c r="A517" s="246" t="s">
        <v>3048</v>
      </c>
      <c r="B517" s="271" t="s">
        <v>419</v>
      </c>
      <c r="C517" s="258"/>
      <c r="D517" s="249">
        <v>5.8689999999999998</v>
      </c>
      <c r="E517" s="249">
        <v>6.7504069199999996</v>
      </c>
      <c r="F517" s="249">
        <f t="shared" si="50"/>
        <v>6.7504069199999996</v>
      </c>
      <c r="G517" s="258"/>
      <c r="H517" s="257"/>
      <c r="I517" s="258">
        <f t="shared" si="48"/>
        <v>0.88140691999999987</v>
      </c>
      <c r="J517" s="330">
        <f t="shared" si="49"/>
        <v>0.15018008519338899</v>
      </c>
      <c r="K517" s="252"/>
      <c r="L517" s="252"/>
      <c r="M517" s="253"/>
    </row>
    <row r="518" spans="1:13" s="225" customFormat="1" ht="72">
      <c r="A518" s="246" t="s">
        <v>3047</v>
      </c>
      <c r="B518" s="271" t="s">
        <v>420</v>
      </c>
      <c r="C518" s="258"/>
      <c r="D518" s="249">
        <v>7.1</v>
      </c>
      <c r="E518" s="249">
        <v>8.2657131800000005</v>
      </c>
      <c r="F518" s="249">
        <f t="shared" si="50"/>
        <v>8.2657131800000005</v>
      </c>
      <c r="G518" s="258"/>
      <c r="H518" s="257"/>
      <c r="I518" s="258">
        <f t="shared" si="48"/>
        <v>1.1657131800000009</v>
      </c>
      <c r="J518" s="330">
        <f t="shared" si="49"/>
        <v>0.16418495492957752</v>
      </c>
      <c r="K518" s="252"/>
      <c r="L518" s="250">
        <f>I518</f>
        <v>1.1657131800000009</v>
      </c>
      <c r="M518" s="256"/>
    </row>
    <row r="519" spans="1:13" s="225" customFormat="1" ht="54">
      <c r="A519" s="246" t="s">
        <v>3046</v>
      </c>
      <c r="B519" s="271" t="s">
        <v>418</v>
      </c>
      <c r="C519" s="258"/>
      <c r="D519" s="249">
        <v>8.8189999999999991</v>
      </c>
      <c r="E519" s="249">
        <v>8.8472922700000005</v>
      </c>
      <c r="F519" s="249">
        <f t="shared" si="50"/>
        <v>8.8472922700000005</v>
      </c>
      <c r="G519" s="257"/>
      <c r="H519" s="257"/>
      <c r="I519" s="258">
        <f t="shared" si="48"/>
        <v>2.8292270000001452E-2</v>
      </c>
      <c r="J519" s="330">
        <f t="shared" si="49"/>
        <v>3.2081040934348604E-3</v>
      </c>
      <c r="K519" s="252"/>
      <c r="L519" s="252"/>
      <c r="M519" s="253"/>
    </row>
    <row r="520" spans="1:13" s="225" customFormat="1" ht="90">
      <c r="A520" s="246" t="s">
        <v>3045</v>
      </c>
      <c r="B520" s="271" t="s">
        <v>3044</v>
      </c>
      <c r="C520" s="258"/>
      <c r="D520" s="249">
        <v>1.337</v>
      </c>
      <c r="E520" s="249">
        <v>1.3854343099999999</v>
      </c>
      <c r="F520" s="249">
        <f t="shared" si="50"/>
        <v>1.3854343099999999</v>
      </c>
      <c r="G520" s="257"/>
      <c r="H520" s="257"/>
      <c r="I520" s="258">
        <f t="shared" si="48"/>
        <v>4.843430999999998E-2</v>
      </c>
      <c r="J520" s="330">
        <f t="shared" si="49"/>
        <v>3.6226110695587233E-2</v>
      </c>
      <c r="K520" s="252"/>
      <c r="L520" s="252"/>
      <c r="M520" s="253"/>
    </row>
    <row r="521" spans="1:13" s="225" customFormat="1" ht="90">
      <c r="A521" s="246" t="s">
        <v>3043</v>
      </c>
      <c r="B521" s="271" t="s">
        <v>3042</v>
      </c>
      <c r="C521" s="258"/>
      <c r="D521" s="249">
        <v>1.2090000000000001</v>
      </c>
      <c r="E521" s="249">
        <v>0.96761722999999999</v>
      </c>
      <c r="F521" s="249">
        <f t="shared" si="50"/>
        <v>0.96761722999999999</v>
      </c>
      <c r="G521" s="257"/>
      <c r="H521" s="257"/>
      <c r="I521" s="258">
        <f t="shared" si="48"/>
        <v>-0.24138277000000008</v>
      </c>
      <c r="J521" s="330">
        <f t="shared" si="49"/>
        <v>-0.19965489660876767</v>
      </c>
      <c r="K521" s="250">
        <f>I521</f>
        <v>-0.24138277000000008</v>
      </c>
      <c r="L521" s="252"/>
      <c r="M521" s="256"/>
    </row>
    <row r="522" spans="1:13" s="225" customFormat="1" ht="90">
      <c r="A522" s="246" t="s">
        <v>3041</v>
      </c>
      <c r="B522" s="271" t="s">
        <v>3040</v>
      </c>
      <c r="C522" s="258"/>
      <c r="D522" s="249">
        <v>0.38900000000000001</v>
      </c>
      <c r="E522" s="249">
        <v>0.36431609999999998</v>
      </c>
      <c r="F522" s="249">
        <f t="shared" si="50"/>
        <v>0.36431609999999998</v>
      </c>
      <c r="G522" s="258">
        <f>F522</f>
        <v>0.36431609999999998</v>
      </c>
      <c r="H522" s="257"/>
      <c r="I522" s="258">
        <f t="shared" si="48"/>
        <v>-2.4683900000000036E-2</v>
      </c>
      <c r="J522" s="330">
        <f t="shared" si="49"/>
        <v>-6.3454755784061789E-2</v>
      </c>
      <c r="K522" s="252"/>
      <c r="L522" s="252"/>
      <c r="M522" s="253"/>
    </row>
    <row r="523" spans="1:13" s="225" customFormat="1" ht="54">
      <c r="A523" s="246" t="s">
        <v>3039</v>
      </c>
      <c r="B523" s="271" t="s">
        <v>2792</v>
      </c>
      <c r="C523" s="258"/>
      <c r="D523" s="249">
        <v>4.3064999999999998</v>
      </c>
      <c r="E523" s="249">
        <v>4.4211591800000001</v>
      </c>
      <c r="F523" s="249">
        <f t="shared" si="50"/>
        <v>4.4211591800000001</v>
      </c>
      <c r="G523" s="257"/>
      <c r="H523" s="257"/>
      <c r="I523" s="258">
        <f t="shared" si="48"/>
        <v>0.1146591800000003</v>
      </c>
      <c r="J523" s="330">
        <f t="shared" si="49"/>
        <v>2.6624678973644622E-2</v>
      </c>
      <c r="K523" s="252"/>
      <c r="L523" s="252"/>
      <c r="M523" s="253"/>
    </row>
    <row r="524" spans="1:13" s="225" customFormat="1" ht="72">
      <c r="A524" s="246" t="s">
        <v>3038</v>
      </c>
      <c r="B524" s="271" t="s">
        <v>2867</v>
      </c>
      <c r="C524" s="258"/>
      <c r="D524" s="249">
        <v>0.17997730000000001</v>
      </c>
      <c r="E524" s="249">
        <v>0.20412183</v>
      </c>
      <c r="F524" s="249">
        <f t="shared" si="50"/>
        <v>0.20412183</v>
      </c>
      <c r="G524" s="257"/>
      <c r="H524" s="257"/>
      <c r="I524" s="258">
        <f t="shared" si="48"/>
        <v>2.4144529999999997E-2</v>
      </c>
      <c r="J524" s="330">
        <f t="shared" si="49"/>
        <v>0.13415319598638265</v>
      </c>
      <c r="K524" s="252"/>
      <c r="L524" s="252"/>
      <c r="M524" s="253"/>
    </row>
    <row r="525" spans="1:13" s="225" customFormat="1" ht="54">
      <c r="A525" s="246" t="s">
        <v>3037</v>
      </c>
      <c r="B525" s="271" t="s">
        <v>2793</v>
      </c>
      <c r="C525" s="258"/>
      <c r="D525" s="249">
        <v>0.73583778</v>
      </c>
      <c r="E525" s="249">
        <v>0.67899109000000002</v>
      </c>
      <c r="F525" s="249">
        <f t="shared" si="50"/>
        <v>0.67899109000000002</v>
      </c>
      <c r="G525" s="258">
        <f t="shared" ref="G525:G526" si="54">F525</f>
        <v>0.67899109000000002</v>
      </c>
      <c r="H525" s="257"/>
      <c r="I525" s="258">
        <f t="shared" si="48"/>
        <v>-5.6846689999999978E-2</v>
      </c>
      <c r="J525" s="330">
        <f t="shared" si="49"/>
        <v>-7.7254377996193613E-2</v>
      </c>
      <c r="K525" s="252"/>
      <c r="L525" s="252"/>
      <c r="M525" s="253"/>
    </row>
    <row r="526" spans="1:13" s="225" customFormat="1" ht="54">
      <c r="A526" s="246" t="s">
        <v>3036</v>
      </c>
      <c r="B526" s="271" t="s">
        <v>2794</v>
      </c>
      <c r="C526" s="258"/>
      <c r="D526" s="249">
        <v>1.62653088</v>
      </c>
      <c r="E526" s="249">
        <v>1.60132425</v>
      </c>
      <c r="F526" s="249">
        <f t="shared" si="50"/>
        <v>1.60132425</v>
      </c>
      <c r="G526" s="258">
        <f t="shared" si="54"/>
        <v>1.60132425</v>
      </c>
      <c r="H526" s="257"/>
      <c r="I526" s="258">
        <f t="shared" si="48"/>
        <v>-2.5206630000000008E-2</v>
      </c>
      <c r="J526" s="330">
        <f t="shared" si="49"/>
        <v>-1.5497172731205655E-2</v>
      </c>
      <c r="K526" s="252"/>
      <c r="L526" s="252"/>
      <c r="M526" s="253"/>
    </row>
    <row r="527" spans="1:13" s="225" customFormat="1" ht="90">
      <c r="A527" s="246" t="s">
        <v>3035</v>
      </c>
      <c r="B527" s="271" t="s">
        <v>3034</v>
      </c>
      <c r="C527" s="258"/>
      <c r="D527" s="249">
        <v>0.28999999999999998</v>
      </c>
      <c r="E527" s="249">
        <v>0.30449346999999999</v>
      </c>
      <c r="F527" s="249">
        <f t="shared" si="50"/>
        <v>0.30449346999999999</v>
      </c>
      <c r="G527" s="257"/>
      <c r="H527" s="257"/>
      <c r="I527" s="258">
        <f t="shared" si="48"/>
        <v>1.4493470000000008E-2</v>
      </c>
      <c r="J527" s="330">
        <f t="shared" si="49"/>
        <v>4.9977482758620795E-2</v>
      </c>
      <c r="K527" s="252"/>
      <c r="L527" s="252"/>
      <c r="M527" s="253"/>
    </row>
    <row r="528" spans="1:13" s="225" customFormat="1" ht="72">
      <c r="A528" s="246" t="s">
        <v>3033</v>
      </c>
      <c r="B528" s="271" t="s">
        <v>3032</v>
      </c>
      <c r="C528" s="258"/>
      <c r="D528" s="249">
        <v>4.0000000000000001E-3</v>
      </c>
      <c r="E528" s="249">
        <v>4.5734699999999996E-3</v>
      </c>
      <c r="F528" s="249">
        <f t="shared" si="50"/>
        <v>4.5734699999999996E-3</v>
      </c>
      <c r="G528" s="257"/>
      <c r="H528" s="257"/>
      <c r="I528" s="258">
        <f t="shared" si="48"/>
        <v>5.7346999999999954E-4</v>
      </c>
      <c r="J528" s="330">
        <f t="shared" si="49"/>
        <v>0.14336749999999987</v>
      </c>
      <c r="K528" s="252"/>
      <c r="L528" s="252"/>
      <c r="M528" s="253"/>
    </row>
    <row r="529" spans="1:13" s="225" customFormat="1" ht="18">
      <c r="A529" s="246" t="s">
        <v>3031</v>
      </c>
      <c r="B529" s="271" t="s">
        <v>3030</v>
      </c>
      <c r="C529" s="258"/>
      <c r="D529" s="249">
        <v>0.24954292</v>
      </c>
      <c r="E529" s="249">
        <v>0.25654292000000001</v>
      </c>
      <c r="F529" s="249">
        <f t="shared" si="50"/>
        <v>0.25654292000000001</v>
      </c>
      <c r="G529" s="257"/>
      <c r="H529" s="257"/>
      <c r="I529" s="258">
        <f t="shared" si="48"/>
        <v>7.0000000000000062E-3</v>
      </c>
      <c r="J529" s="330">
        <f t="shared" si="49"/>
        <v>2.8051286728551617E-2</v>
      </c>
      <c r="K529" s="252"/>
      <c r="L529" s="252"/>
      <c r="M529" s="253"/>
    </row>
    <row r="530" spans="1:13" s="225" customFormat="1" ht="18">
      <c r="A530" s="246" t="s">
        <v>3029</v>
      </c>
      <c r="B530" s="271" t="s">
        <v>1870</v>
      </c>
      <c r="C530" s="258"/>
      <c r="D530" s="249">
        <v>0.18834020000000001</v>
      </c>
      <c r="E530" s="249">
        <v>0.18834020000000001</v>
      </c>
      <c r="F530" s="249">
        <f t="shared" si="50"/>
        <v>0.18834020000000001</v>
      </c>
      <c r="G530" s="257"/>
      <c r="H530" s="257"/>
      <c r="I530" s="258"/>
      <c r="J530" s="330"/>
      <c r="K530" s="252"/>
      <c r="L530" s="252"/>
      <c r="M530" s="253"/>
    </row>
    <row r="531" spans="1:13" s="225" customFormat="1" ht="18">
      <c r="A531" s="246" t="s">
        <v>3028</v>
      </c>
      <c r="B531" s="271" t="s">
        <v>1848</v>
      </c>
      <c r="C531" s="258"/>
      <c r="D531" s="249">
        <v>0.13858337000000001</v>
      </c>
      <c r="E531" s="249">
        <v>0.13858337000000001</v>
      </c>
      <c r="F531" s="249">
        <f t="shared" si="50"/>
        <v>0.13858337000000001</v>
      </c>
      <c r="G531" s="257"/>
      <c r="H531" s="257"/>
      <c r="I531" s="258"/>
      <c r="J531" s="330"/>
      <c r="K531" s="252"/>
      <c r="L531" s="252"/>
      <c r="M531" s="253"/>
    </row>
    <row r="532" spans="1:13" s="225" customFormat="1" ht="90">
      <c r="A532" s="246" t="s">
        <v>3027</v>
      </c>
      <c r="B532" s="271" t="s">
        <v>3026</v>
      </c>
      <c r="C532" s="277"/>
      <c r="D532" s="249">
        <v>0.751</v>
      </c>
      <c r="E532" s="249">
        <v>0.65214704000000001</v>
      </c>
      <c r="F532" s="249">
        <f t="shared" si="50"/>
        <v>0.65214704000000001</v>
      </c>
      <c r="G532" s="257"/>
      <c r="H532" s="257"/>
      <c r="I532" s="258">
        <f t="shared" si="48"/>
        <v>-9.885295999999999E-2</v>
      </c>
      <c r="J532" s="330">
        <f t="shared" si="49"/>
        <v>-0.13162844207723035</v>
      </c>
      <c r="K532" s="252"/>
      <c r="L532" s="252"/>
      <c r="M532" s="253"/>
    </row>
    <row r="533" spans="1:13" s="225" customFormat="1" ht="96" customHeight="1">
      <c r="A533" s="246" t="s">
        <v>3416</v>
      </c>
      <c r="B533" s="271" t="s">
        <v>3446</v>
      </c>
      <c r="C533" s="277"/>
      <c r="D533" s="249"/>
      <c r="E533" s="249">
        <v>6.9010000000000002E-2</v>
      </c>
      <c r="F533" s="249">
        <f t="shared" si="50"/>
        <v>6.9010000000000002E-2</v>
      </c>
      <c r="G533" s="257"/>
      <c r="H533" s="257"/>
      <c r="I533" s="258">
        <f t="shared" si="48"/>
        <v>6.9010000000000002E-2</v>
      </c>
      <c r="J533" s="330"/>
      <c r="K533" s="252"/>
      <c r="L533" s="252"/>
      <c r="M533" s="278"/>
    </row>
    <row r="534" spans="1:13" s="236" customFormat="1" ht="18">
      <c r="A534" s="244" t="s">
        <v>595</v>
      </c>
      <c r="B534" s="254" t="s">
        <v>525</v>
      </c>
      <c r="C534" s="258"/>
      <c r="D534" s="249"/>
      <c r="E534" s="249"/>
      <c r="F534" s="249"/>
      <c r="G534" s="258"/>
      <c r="H534" s="257"/>
      <c r="I534" s="258"/>
      <c r="J534" s="330"/>
      <c r="K534" s="252"/>
      <c r="L534" s="252"/>
      <c r="M534" s="253"/>
    </row>
    <row r="535" spans="1:13" s="225" customFormat="1" ht="90">
      <c r="A535" s="245" t="s">
        <v>108</v>
      </c>
      <c r="B535" s="271" t="s">
        <v>410</v>
      </c>
      <c r="C535" s="258"/>
      <c r="D535" s="249">
        <v>8.3978325610075219E-2</v>
      </c>
      <c r="E535" s="249">
        <v>8.5797689999999996E-2</v>
      </c>
      <c r="F535" s="249">
        <f t="shared" si="50"/>
        <v>8.5797689999999996E-2</v>
      </c>
      <c r="G535" s="258"/>
      <c r="H535" s="257"/>
      <c r="I535" s="258">
        <f t="shared" si="48"/>
        <v>1.8193643899247769E-3</v>
      </c>
      <c r="J535" s="330">
        <f t="shared" si="49"/>
        <v>2.166468998646609E-2</v>
      </c>
      <c r="K535" s="252"/>
      <c r="L535" s="252"/>
      <c r="M535" s="253"/>
    </row>
    <row r="536" spans="1:13" s="225" customFormat="1" ht="54">
      <c r="A536" s="245" t="s">
        <v>690</v>
      </c>
      <c r="B536" s="271" t="s">
        <v>411</v>
      </c>
      <c r="C536" s="258"/>
      <c r="D536" s="249">
        <v>8.7000000000000008E-2</v>
      </c>
      <c r="E536" s="249">
        <v>3.5071339999999999E-2</v>
      </c>
      <c r="F536" s="249">
        <f t="shared" si="50"/>
        <v>3.5071339999999999E-2</v>
      </c>
      <c r="G536" s="257"/>
      <c r="H536" s="257"/>
      <c r="I536" s="258">
        <f t="shared" si="48"/>
        <v>-5.1928660000000008E-2</v>
      </c>
      <c r="J536" s="330">
        <f t="shared" si="49"/>
        <v>-0.59688114942528747</v>
      </c>
      <c r="K536" s="250">
        <f>I536</f>
        <v>-5.1928660000000008E-2</v>
      </c>
      <c r="L536" s="252"/>
      <c r="M536" s="256"/>
    </row>
    <row r="537" spans="1:13" s="225" customFormat="1" ht="54">
      <c r="A537" s="245" t="s">
        <v>691</v>
      </c>
      <c r="B537" s="271" t="s">
        <v>412</v>
      </c>
      <c r="C537" s="258"/>
      <c r="D537" s="249">
        <v>9.6500000000000002E-2</v>
      </c>
      <c r="E537" s="249">
        <v>9.0492400000000001E-2</v>
      </c>
      <c r="F537" s="249">
        <f t="shared" si="50"/>
        <v>9.0492400000000001E-2</v>
      </c>
      <c r="G537" s="257"/>
      <c r="H537" s="257"/>
      <c r="I537" s="258">
        <f t="shared" si="48"/>
        <v>-6.0076000000000018E-3</v>
      </c>
      <c r="J537" s="330">
        <f t="shared" si="49"/>
        <v>-6.225492227979279E-2</v>
      </c>
      <c r="K537" s="252"/>
      <c r="L537" s="252"/>
      <c r="M537" s="253"/>
    </row>
    <row r="538" spans="1:13" s="225" customFormat="1" ht="36">
      <c r="A538" s="245" t="s">
        <v>692</v>
      </c>
      <c r="B538" s="271" t="s">
        <v>424</v>
      </c>
      <c r="C538" s="258"/>
      <c r="D538" s="249">
        <v>3.7999999999999999E-2</v>
      </c>
      <c r="E538" s="249">
        <v>1.6992E-2</v>
      </c>
      <c r="F538" s="249">
        <f t="shared" si="50"/>
        <v>1.6992E-2</v>
      </c>
      <c r="G538" s="257"/>
      <c r="H538" s="257"/>
      <c r="I538" s="258">
        <f t="shared" si="48"/>
        <v>-2.1007999999999999E-2</v>
      </c>
      <c r="J538" s="330">
        <f t="shared" si="49"/>
        <v>-0.5528421052631578</v>
      </c>
      <c r="K538" s="250">
        <f>I538</f>
        <v>-2.1007999999999999E-2</v>
      </c>
      <c r="L538" s="252"/>
      <c r="M538" s="256"/>
    </row>
    <row r="539" spans="1:13" s="225" customFormat="1" ht="36.75" customHeight="1">
      <c r="A539" s="245" t="s">
        <v>693</v>
      </c>
      <c r="B539" s="271" t="s">
        <v>425</v>
      </c>
      <c r="C539" s="258"/>
      <c r="D539" s="249">
        <v>0.39100000000000001</v>
      </c>
      <c r="E539" s="249">
        <v>0.44291999999999998</v>
      </c>
      <c r="F539" s="249">
        <f t="shared" si="50"/>
        <v>0.44291999999999998</v>
      </c>
      <c r="G539" s="257"/>
      <c r="H539" s="257"/>
      <c r="I539" s="258">
        <f t="shared" si="48"/>
        <v>5.1919999999999966E-2</v>
      </c>
      <c r="J539" s="330">
        <f t="shared" si="49"/>
        <v>0.13278772378516623</v>
      </c>
      <c r="K539" s="252"/>
      <c r="L539" s="252"/>
      <c r="M539" s="253"/>
    </row>
    <row r="540" spans="1:13" s="225" customFormat="1" ht="18">
      <c r="A540" s="245" t="s">
        <v>694</v>
      </c>
      <c r="B540" s="271" t="s">
        <v>426</v>
      </c>
      <c r="C540" s="258"/>
      <c r="D540" s="249">
        <v>5.3448660000000002E-2</v>
      </c>
      <c r="E540" s="249">
        <v>5.3448660000000002E-2</v>
      </c>
      <c r="F540" s="249">
        <f t="shared" si="50"/>
        <v>5.3448660000000002E-2</v>
      </c>
      <c r="G540" s="257"/>
      <c r="H540" s="257"/>
      <c r="I540" s="258"/>
      <c r="J540" s="330"/>
      <c r="K540" s="252"/>
      <c r="L540" s="252"/>
      <c r="M540" s="253"/>
    </row>
    <row r="541" spans="1:13" s="225" customFormat="1" ht="36">
      <c r="A541" s="245" t="s">
        <v>695</v>
      </c>
      <c r="B541" s="271" t="s">
        <v>427</v>
      </c>
      <c r="C541" s="258"/>
      <c r="D541" s="249">
        <v>2.75E-2</v>
      </c>
      <c r="E541" s="249">
        <v>2.7069759999999998E-2</v>
      </c>
      <c r="F541" s="249">
        <f t="shared" si="50"/>
        <v>2.7069759999999998E-2</v>
      </c>
      <c r="G541" s="257"/>
      <c r="H541" s="257"/>
      <c r="I541" s="258"/>
      <c r="J541" s="330">
        <f t="shared" si="49"/>
        <v>-1.5645090909090942E-2</v>
      </c>
      <c r="K541" s="252"/>
      <c r="L541" s="252"/>
      <c r="M541" s="253"/>
    </row>
    <row r="542" spans="1:13" s="225" customFormat="1" ht="36">
      <c r="A542" s="245" t="s">
        <v>696</v>
      </c>
      <c r="B542" s="271" t="s">
        <v>428</v>
      </c>
      <c r="C542" s="258"/>
      <c r="D542" s="249">
        <v>2.5499999999999998E-2</v>
      </c>
      <c r="E542" s="249">
        <v>2.5094439999999999E-2</v>
      </c>
      <c r="F542" s="249">
        <f t="shared" si="50"/>
        <v>2.5094439999999999E-2</v>
      </c>
      <c r="G542" s="257"/>
      <c r="H542" s="257"/>
      <c r="I542" s="258"/>
      <c r="J542" s="330">
        <f t="shared" si="49"/>
        <v>-1.5904313725490171E-2</v>
      </c>
      <c r="K542" s="252"/>
      <c r="L542" s="252"/>
      <c r="M542" s="253"/>
    </row>
    <row r="543" spans="1:13" s="225" customFormat="1" ht="18">
      <c r="A543" s="245" t="s">
        <v>697</v>
      </c>
      <c r="B543" s="271" t="s">
        <v>429</v>
      </c>
      <c r="C543" s="258"/>
      <c r="D543" s="249">
        <v>4.9499999999999995E-2</v>
      </c>
      <c r="E543" s="249">
        <v>3.2137860000000004E-2</v>
      </c>
      <c r="F543" s="249">
        <f t="shared" si="50"/>
        <v>3.2137860000000004E-2</v>
      </c>
      <c r="G543" s="257"/>
      <c r="H543" s="257"/>
      <c r="I543" s="258">
        <f t="shared" si="48"/>
        <v>-1.7362139999999991E-2</v>
      </c>
      <c r="J543" s="330">
        <f t="shared" si="49"/>
        <v>-0.35075030303030286</v>
      </c>
      <c r="K543" s="250">
        <f>I543</f>
        <v>-1.7362139999999991E-2</v>
      </c>
      <c r="L543" s="252"/>
      <c r="M543" s="256"/>
    </row>
    <row r="544" spans="1:13" s="225" customFormat="1" ht="18">
      <c r="A544" s="245" t="s">
        <v>698</v>
      </c>
      <c r="B544" s="271" t="s">
        <v>3025</v>
      </c>
      <c r="C544" s="258"/>
      <c r="D544" s="249">
        <v>5.7000000000000002E-2</v>
      </c>
      <c r="E544" s="249">
        <v>5.3448660000000002E-2</v>
      </c>
      <c r="F544" s="249">
        <f t="shared" si="50"/>
        <v>5.3448660000000002E-2</v>
      </c>
      <c r="G544" s="257"/>
      <c r="H544" s="257"/>
      <c r="I544" s="258">
        <f t="shared" si="48"/>
        <v>-3.5513400000000001E-3</v>
      </c>
      <c r="J544" s="330">
        <f t="shared" si="49"/>
        <v>-6.230421052631574E-2</v>
      </c>
      <c r="K544" s="252"/>
      <c r="L544" s="252"/>
      <c r="M544" s="253"/>
    </row>
    <row r="545" spans="1:13" s="225" customFormat="1" ht="18">
      <c r="A545" s="245" t="s">
        <v>699</v>
      </c>
      <c r="B545" s="271" t="s">
        <v>430</v>
      </c>
      <c r="C545" s="258"/>
      <c r="D545" s="249">
        <v>3.0499999999999999E-2</v>
      </c>
      <c r="E545" s="249">
        <v>3.0235700000000001E-2</v>
      </c>
      <c r="F545" s="249">
        <f t="shared" si="50"/>
        <v>3.0235700000000001E-2</v>
      </c>
      <c r="G545" s="257"/>
      <c r="H545" s="257"/>
      <c r="I545" s="258"/>
      <c r="J545" s="330">
        <f t="shared" si="49"/>
        <v>-8.665573770491708E-3</v>
      </c>
      <c r="K545" s="252"/>
      <c r="L545" s="252"/>
      <c r="M545" s="253"/>
    </row>
    <row r="546" spans="1:13" s="225" customFormat="1" ht="36">
      <c r="A546" s="245" t="s">
        <v>700</v>
      </c>
      <c r="B546" s="271" t="s">
        <v>3024</v>
      </c>
      <c r="C546" s="258"/>
      <c r="D546" s="249">
        <v>8.4000000000000005E-2</v>
      </c>
      <c r="E546" s="249">
        <v>2.703908E-2</v>
      </c>
      <c r="F546" s="249">
        <f t="shared" si="50"/>
        <v>2.703908E-2</v>
      </c>
      <c r="G546" s="257"/>
      <c r="H546" s="257"/>
      <c r="I546" s="258">
        <f t="shared" si="48"/>
        <v>-5.6960920000000005E-2</v>
      </c>
      <c r="J546" s="330">
        <f t="shared" si="49"/>
        <v>-0.67810619047619047</v>
      </c>
      <c r="K546" s="250">
        <f>I546</f>
        <v>-5.6960920000000005E-2</v>
      </c>
      <c r="L546" s="252"/>
      <c r="M546" s="256"/>
    </row>
    <row r="547" spans="1:13" s="225" customFormat="1" ht="18">
      <c r="A547" s="245" t="s">
        <v>701</v>
      </c>
      <c r="B547" s="271" t="s">
        <v>431</v>
      </c>
      <c r="C547" s="258"/>
      <c r="D547" s="249">
        <v>2.9499999999999998E-2</v>
      </c>
      <c r="E547" s="249">
        <v>3.0082299999999996E-2</v>
      </c>
      <c r="F547" s="249">
        <f t="shared" si="50"/>
        <v>3.0082299999999996E-2</v>
      </c>
      <c r="G547" s="257"/>
      <c r="H547" s="257"/>
      <c r="I547" s="258">
        <f t="shared" si="48"/>
        <v>5.822999999999974E-4</v>
      </c>
      <c r="J547" s="330">
        <f t="shared" si="49"/>
        <v>1.9738983050847425E-2</v>
      </c>
      <c r="K547" s="252"/>
      <c r="L547" s="252"/>
      <c r="M547" s="253"/>
    </row>
    <row r="548" spans="1:13" s="225" customFormat="1" ht="18">
      <c r="A548" s="245" t="s">
        <v>702</v>
      </c>
      <c r="B548" s="271" t="s">
        <v>432</v>
      </c>
      <c r="C548" s="258"/>
      <c r="D548" s="249">
        <v>5.9499999999999997E-2</v>
      </c>
      <c r="E548" s="249">
        <v>5.9990580000000002E-2</v>
      </c>
      <c r="F548" s="249">
        <f t="shared" si="50"/>
        <v>5.9990580000000002E-2</v>
      </c>
      <c r="G548" s="257"/>
      <c r="H548" s="257"/>
      <c r="I548" s="258"/>
      <c r="J548" s="330">
        <f t="shared" si="49"/>
        <v>8.2450420168067584E-3</v>
      </c>
      <c r="K548" s="252"/>
      <c r="L548" s="252"/>
      <c r="M548" s="253"/>
    </row>
    <row r="549" spans="1:13" s="225" customFormat="1" ht="18">
      <c r="A549" s="245" t="s">
        <v>703</v>
      </c>
      <c r="B549" s="271" t="s">
        <v>433</v>
      </c>
      <c r="C549" s="258"/>
      <c r="D549" s="249">
        <v>9.2499999999999999E-2</v>
      </c>
      <c r="E549" s="249">
        <v>0.10465062</v>
      </c>
      <c r="F549" s="249">
        <f t="shared" si="50"/>
        <v>0.10465062</v>
      </c>
      <c r="G549" s="257"/>
      <c r="H549" s="257"/>
      <c r="I549" s="258">
        <f t="shared" si="48"/>
        <v>1.2150620000000001E-2</v>
      </c>
      <c r="J549" s="330">
        <f t="shared" si="49"/>
        <v>0.13135805405405399</v>
      </c>
      <c r="K549" s="252"/>
      <c r="L549" s="252"/>
      <c r="M549" s="253"/>
    </row>
    <row r="550" spans="1:13" s="225" customFormat="1" ht="18">
      <c r="A550" s="245" t="s">
        <v>704</v>
      </c>
      <c r="B550" s="271" t="s">
        <v>434</v>
      </c>
      <c r="C550" s="258"/>
      <c r="D550" s="249">
        <v>8.2500000000000004E-2</v>
      </c>
      <c r="E550" s="249">
        <v>8.3112680000000008E-2</v>
      </c>
      <c r="F550" s="249">
        <f t="shared" si="50"/>
        <v>8.3112680000000008E-2</v>
      </c>
      <c r="G550" s="257"/>
      <c r="H550" s="257"/>
      <c r="I550" s="258">
        <f t="shared" si="48"/>
        <v>6.1268000000000433E-4</v>
      </c>
      <c r="J550" s="330">
        <f t="shared" si="49"/>
        <v>7.4264242424242344E-3</v>
      </c>
      <c r="K550" s="252"/>
      <c r="L550" s="252"/>
      <c r="M550" s="253"/>
    </row>
    <row r="551" spans="1:13" s="225" customFormat="1" ht="18">
      <c r="A551" s="245" t="s">
        <v>705</v>
      </c>
      <c r="B551" s="271" t="s">
        <v>435</v>
      </c>
      <c r="C551" s="258"/>
      <c r="D551" s="249">
        <v>2.5499999999999998E-2</v>
      </c>
      <c r="E551" s="249">
        <v>2.5094439999999999E-2</v>
      </c>
      <c r="F551" s="249">
        <f t="shared" si="50"/>
        <v>2.5094439999999999E-2</v>
      </c>
      <c r="G551" s="257"/>
      <c r="H551" s="257"/>
      <c r="I551" s="258"/>
      <c r="J551" s="330">
        <f t="shared" si="49"/>
        <v>-1.5904313725490171E-2</v>
      </c>
      <c r="K551" s="252"/>
      <c r="L551" s="252"/>
      <c r="M551" s="253"/>
    </row>
    <row r="552" spans="1:13" s="225" customFormat="1" ht="36">
      <c r="A552" s="245" t="s">
        <v>706</v>
      </c>
      <c r="B552" s="271" t="s">
        <v>436</v>
      </c>
      <c r="C552" s="258"/>
      <c r="D552" s="249">
        <v>0.03</v>
      </c>
      <c r="E552" s="249">
        <v>2.5094439999999999E-2</v>
      </c>
      <c r="F552" s="249">
        <f t="shared" si="50"/>
        <v>2.5094439999999999E-2</v>
      </c>
      <c r="G552" s="257"/>
      <c r="H552" s="257"/>
      <c r="I552" s="258">
        <f t="shared" si="48"/>
        <v>-4.9055599999999998E-3</v>
      </c>
      <c r="J552" s="330">
        <f t="shared" si="49"/>
        <v>-0.1635186666666667</v>
      </c>
      <c r="K552" s="250">
        <f>I552</f>
        <v>-4.9055599999999998E-3</v>
      </c>
      <c r="L552" s="252"/>
      <c r="M552" s="256"/>
    </row>
    <row r="553" spans="1:13" s="225" customFormat="1" ht="18">
      <c r="A553" s="245" t="s">
        <v>707</v>
      </c>
      <c r="B553" s="271" t="s">
        <v>437</v>
      </c>
      <c r="C553" s="258"/>
      <c r="D553" s="249">
        <v>7.350000000000001E-2</v>
      </c>
      <c r="E553" s="249">
        <v>7.3836700000000005E-2</v>
      </c>
      <c r="F553" s="249">
        <f t="shared" si="50"/>
        <v>7.3836700000000005E-2</v>
      </c>
      <c r="G553" s="257"/>
      <c r="H553" s="257"/>
      <c r="I553" s="258"/>
      <c r="J553" s="330">
        <f t="shared" si="49"/>
        <v>4.5809523809523522E-3</v>
      </c>
      <c r="K553" s="252"/>
      <c r="L553" s="252"/>
      <c r="M553" s="253"/>
    </row>
    <row r="554" spans="1:13" s="225" customFormat="1" ht="36">
      <c r="A554" s="245" t="s">
        <v>708</v>
      </c>
      <c r="B554" s="271" t="s">
        <v>438</v>
      </c>
      <c r="C554" s="258"/>
      <c r="D554" s="249">
        <v>0.03</v>
      </c>
      <c r="E554" s="249">
        <v>2.514518E-2</v>
      </c>
      <c r="F554" s="249">
        <f t="shared" si="50"/>
        <v>2.514518E-2</v>
      </c>
      <c r="G554" s="257"/>
      <c r="H554" s="257"/>
      <c r="I554" s="258">
        <f t="shared" si="48"/>
        <v>-4.8548199999999993E-3</v>
      </c>
      <c r="J554" s="330">
        <f t="shared" si="49"/>
        <v>-0.16182733333333332</v>
      </c>
      <c r="K554" s="250">
        <f>I554</f>
        <v>-4.8548199999999993E-3</v>
      </c>
      <c r="L554" s="252"/>
      <c r="M554" s="256"/>
    </row>
    <row r="555" spans="1:13" s="225" customFormat="1" ht="36">
      <c r="A555" s="245" t="s">
        <v>709</v>
      </c>
      <c r="B555" s="271" t="s">
        <v>439</v>
      </c>
      <c r="C555" s="258"/>
      <c r="D555" s="249">
        <v>0.03</v>
      </c>
      <c r="E555" s="249">
        <v>2.6843200000000001E-2</v>
      </c>
      <c r="F555" s="249">
        <f t="shared" si="50"/>
        <v>2.6843200000000001E-2</v>
      </c>
      <c r="G555" s="257"/>
      <c r="H555" s="257"/>
      <c r="I555" s="258">
        <f t="shared" si="48"/>
        <v>-3.1567999999999978E-3</v>
      </c>
      <c r="J555" s="330">
        <f t="shared" si="49"/>
        <v>-0.10522666666666658</v>
      </c>
      <c r="K555" s="252"/>
      <c r="L555" s="252"/>
      <c r="M555" s="253"/>
    </row>
    <row r="556" spans="1:13" s="225" customFormat="1" ht="18">
      <c r="A556" s="245" t="s">
        <v>710</v>
      </c>
      <c r="B556" s="271" t="s">
        <v>440</v>
      </c>
      <c r="C556" s="258"/>
      <c r="D556" s="249">
        <v>6.1499999999999999E-2</v>
      </c>
      <c r="E556" s="249">
        <v>6.1585939999999999E-2</v>
      </c>
      <c r="F556" s="249">
        <f t="shared" si="50"/>
        <v>6.1585939999999999E-2</v>
      </c>
      <c r="G556" s="257"/>
      <c r="H556" s="257"/>
      <c r="I556" s="258"/>
      <c r="J556" s="330">
        <f t="shared" si="49"/>
        <v>1.3973983739836715E-3</v>
      </c>
      <c r="K556" s="252"/>
      <c r="L556" s="252"/>
      <c r="M556" s="253"/>
    </row>
    <row r="557" spans="1:13" s="225" customFormat="1" ht="36">
      <c r="A557" s="245" t="s">
        <v>711</v>
      </c>
      <c r="B557" s="271" t="s">
        <v>441</v>
      </c>
      <c r="C557" s="258"/>
      <c r="D557" s="249">
        <v>0.03</v>
      </c>
      <c r="E557" s="249">
        <v>3.3061800000000002E-2</v>
      </c>
      <c r="F557" s="249">
        <f t="shared" si="50"/>
        <v>3.3061800000000002E-2</v>
      </c>
      <c r="G557" s="257"/>
      <c r="H557" s="257"/>
      <c r="I557" s="258">
        <f t="shared" si="48"/>
        <v>3.0618000000000034E-3</v>
      </c>
      <c r="J557" s="330">
        <f t="shared" si="49"/>
        <v>0.10206000000000004</v>
      </c>
      <c r="K557" s="252"/>
      <c r="L557" s="252"/>
      <c r="M557" s="253"/>
    </row>
    <row r="558" spans="1:13" s="225" customFormat="1" ht="36">
      <c r="A558" s="245" t="s">
        <v>712</v>
      </c>
      <c r="B558" s="271" t="s">
        <v>442</v>
      </c>
      <c r="C558" s="258"/>
      <c r="D558" s="249">
        <v>2.9000000000000001E-2</v>
      </c>
      <c r="E558" s="249">
        <v>3.5883180000000001E-2</v>
      </c>
      <c r="F558" s="249">
        <f t="shared" si="50"/>
        <v>3.5883180000000001E-2</v>
      </c>
      <c r="G558" s="257"/>
      <c r="H558" s="257"/>
      <c r="I558" s="258">
        <f t="shared" ref="I558:I618" si="55">E558-D558</f>
        <v>6.8831799999999992E-3</v>
      </c>
      <c r="J558" s="330">
        <f t="shared" ref="J558:J618" si="56">E558/D558-100%</f>
        <v>0.23735103448275852</v>
      </c>
      <c r="K558" s="250">
        <f t="shared" ref="K558:K560" si="57">I558</f>
        <v>6.8831799999999992E-3</v>
      </c>
      <c r="L558" s="252"/>
      <c r="M558" s="256"/>
    </row>
    <row r="559" spans="1:13" s="225" customFormat="1" ht="36">
      <c r="A559" s="245" t="s">
        <v>713</v>
      </c>
      <c r="B559" s="271" t="s">
        <v>443</v>
      </c>
      <c r="C559" s="258"/>
      <c r="D559" s="249">
        <v>1.9E-2</v>
      </c>
      <c r="E559" s="249">
        <v>2.5094439999999999E-2</v>
      </c>
      <c r="F559" s="249">
        <f t="shared" ref="F559:F620" si="58">E559</f>
        <v>2.5094439999999999E-2</v>
      </c>
      <c r="G559" s="257"/>
      <c r="H559" s="257"/>
      <c r="I559" s="258">
        <f t="shared" si="55"/>
        <v>6.0944399999999996E-3</v>
      </c>
      <c r="J559" s="330">
        <f t="shared" si="56"/>
        <v>0.32075999999999993</v>
      </c>
      <c r="K559" s="250">
        <f t="shared" si="57"/>
        <v>6.0944399999999996E-3</v>
      </c>
      <c r="L559" s="252"/>
      <c r="M559" s="256"/>
    </row>
    <row r="560" spans="1:13" s="225" customFormat="1" ht="18">
      <c r="A560" s="245" t="s">
        <v>714</v>
      </c>
      <c r="B560" s="271" t="s">
        <v>444</v>
      </c>
      <c r="C560" s="258"/>
      <c r="D560" s="249">
        <v>0.02</v>
      </c>
      <c r="E560" s="249">
        <v>2.6843200000000001E-2</v>
      </c>
      <c r="F560" s="249">
        <f t="shared" si="58"/>
        <v>2.6843200000000001E-2</v>
      </c>
      <c r="G560" s="257"/>
      <c r="H560" s="257"/>
      <c r="I560" s="258">
        <f t="shared" si="55"/>
        <v>6.8432000000000007E-3</v>
      </c>
      <c r="J560" s="330">
        <f t="shared" si="56"/>
        <v>0.34216000000000002</v>
      </c>
      <c r="K560" s="250">
        <f t="shared" si="57"/>
        <v>6.8432000000000007E-3</v>
      </c>
      <c r="L560" s="252"/>
      <c r="M560" s="256"/>
    </row>
    <row r="561" spans="1:13" s="225" customFormat="1" ht="36">
      <c r="A561" s="245" t="s">
        <v>715</v>
      </c>
      <c r="B561" s="271" t="s">
        <v>445</v>
      </c>
      <c r="C561" s="258"/>
      <c r="D561" s="249">
        <v>9.1500000000000012E-2</v>
      </c>
      <c r="E561" s="249">
        <v>0.10470078000000001</v>
      </c>
      <c r="F561" s="249">
        <f t="shared" si="58"/>
        <v>0.10470078000000001</v>
      </c>
      <c r="G561" s="257"/>
      <c r="H561" s="257"/>
      <c r="I561" s="258">
        <f t="shared" si="55"/>
        <v>1.3200779999999995E-2</v>
      </c>
      <c r="J561" s="330">
        <f t="shared" si="56"/>
        <v>0.14427081967213118</v>
      </c>
      <c r="K561" s="252"/>
      <c r="L561" s="252"/>
      <c r="M561" s="279"/>
    </row>
    <row r="562" spans="1:13" s="225" customFormat="1" ht="36">
      <c r="A562" s="245" t="s">
        <v>716</v>
      </c>
      <c r="B562" s="271" t="s">
        <v>446</v>
      </c>
      <c r="C562" s="280"/>
      <c r="D562" s="249">
        <v>3.95E-2</v>
      </c>
      <c r="E562" s="249">
        <v>0.1907047</v>
      </c>
      <c r="F562" s="249">
        <f t="shared" si="58"/>
        <v>0.1907047</v>
      </c>
      <c r="G562" s="257"/>
      <c r="H562" s="257"/>
      <c r="I562" s="258">
        <f t="shared" si="55"/>
        <v>0.1512047</v>
      </c>
      <c r="J562" s="330">
        <f t="shared" si="56"/>
        <v>3.8279670886075952</v>
      </c>
      <c r="K562" s="250">
        <f>I562</f>
        <v>0.1512047</v>
      </c>
      <c r="L562" s="252"/>
      <c r="M562" s="256"/>
    </row>
    <row r="563" spans="1:13" s="225" customFormat="1" ht="36">
      <c r="A563" s="245" t="s">
        <v>717</v>
      </c>
      <c r="B563" s="271" t="s">
        <v>447</v>
      </c>
      <c r="C563" s="258"/>
      <c r="D563" s="249">
        <v>2.3E-2</v>
      </c>
      <c r="E563" s="249">
        <v>2.2693140000000001E-2</v>
      </c>
      <c r="F563" s="249">
        <f t="shared" si="58"/>
        <v>2.2693140000000001E-2</v>
      </c>
      <c r="G563" s="257"/>
      <c r="H563" s="257"/>
      <c r="I563" s="258"/>
      <c r="J563" s="330">
        <f t="shared" si="56"/>
        <v>-1.3341739130434793E-2</v>
      </c>
      <c r="K563" s="252"/>
      <c r="L563" s="252"/>
      <c r="M563" s="253"/>
    </row>
    <row r="564" spans="1:13" s="225" customFormat="1" ht="36">
      <c r="A564" s="245" t="s">
        <v>718</v>
      </c>
      <c r="B564" s="271" t="s">
        <v>448</v>
      </c>
      <c r="C564" s="258"/>
      <c r="D564" s="249">
        <v>3.6999999999999998E-2</v>
      </c>
      <c r="E564" s="249">
        <v>3.6862579999999999E-2</v>
      </c>
      <c r="F564" s="249">
        <f t="shared" si="58"/>
        <v>3.6862579999999999E-2</v>
      </c>
      <c r="G564" s="257"/>
      <c r="H564" s="257"/>
      <c r="I564" s="258"/>
      <c r="J564" s="330">
        <f t="shared" si="56"/>
        <v>-3.7140540540540057E-3</v>
      </c>
      <c r="K564" s="252"/>
      <c r="L564" s="252"/>
      <c r="M564" s="253"/>
    </row>
    <row r="565" spans="1:13" s="225" customFormat="1" ht="36">
      <c r="A565" s="245" t="s">
        <v>719</v>
      </c>
      <c r="B565" s="271" t="s">
        <v>449</v>
      </c>
      <c r="C565" s="258"/>
      <c r="D565" s="249">
        <v>4.1000000000000002E-2</v>
      </c>
      <c r="E565" s="249">
        <v>3.9994300000000003E-2</v>
      </c>
      <c r="F565" s="249">
        <f t="shared" si="58"/>
        <v>3.9994300000000003E-2</v>
      </c>
      <c r="G565" s="257"/>
      <c r="H565" s="257"/>
      <c r="I565" s="258">
        <f t="shared" si="55"/>
        <v>-1.0056999999999983E-3</v>
      </c>
      <c r="J565" s="330">
        <f t="shared" si="56"/>
        <v>-2.4529268292682871E-2</v>
      </c>
      <c r="K565" s="252"/>
      <c r="L565" s="252"/>
      <c r="M565" s="253"/>
    </row>
    <row r="566" spans="1:13" s="225" customFormat="1" ht="36">
      <c r="A566" s="245" t="s">
        <v>720</v>
      </c>
      <c r="B566" s="271" t="s">
        <v>450</v>
      </c>
      <c r="C566" s="258"/>
      <c r="D566" s="249">
        <v>4.2000000000000003E-2</v>
      </c>
      <c r="E566" s="249">
        <v>4.1966080000000003E-2</v>
      </c>
      <c r="F566" s="249">
        <f t="shared" si="58"/>
        <v>4.1966080000000003E-2</v>
      </c>
      <c r="G566" s="257"/>
      <c r="H566" s="257"/>
      <c r="I566" s="258"/>
      <c r="J566" s="330">
        <f t="shared" si="56"/>
        <v>-8.0761904761905701E-4</v>
      </c>
      <c r="K566" s="252"/>
      <c r="L566" s="252"/>
      <c r="M566" s="253"/>
    </row>
    <row r="567" spans="1:13" s="225" customFormat="1" ht="36">
      <c r="A567" s="245" t="s">
        <v>721</v>
      </c>
      <c r="B567" s="271" t="s">
        <v>451</v>
      </c>
      <c r="C567" s="258"/>
      <c r="D567" s="249">
        <v>2.7E-2</v>
      </c>
      <c r="E567" s="249">
        <v>2.721372E-2</v>
      </c>
      <c r="F567" s="249">
        <f t="shared" si="58"/>
        <v>2.721372E-2</v>
      </c>
      <c r="G567" s="257"/>
      <c r="H567" s="257"/>
      <c r="I567" s="258"/>
      <c r="J567" s="330">
        <f t="shared" si="56"/>
        <v>7.9155555555556756E-3</v>
      </c>
      <c r="K567" s="252"/>
      <c r="L567" s="252"/>
      <c r="M567" s="253"/>
    </row>
    <row r="568" spans="1:13" s="225" customFormat="1" ht="36">
      <c r="A568" s="245" t="s">
        <v>722</v>
      </c>
      <c r="B568" s="271" t="s">
        <v>452</v>
      </c>
      <c r="C568" s="258"/>
      <c r="D568" s="249">
        <v>3.4500000000000003E-2</v>
      </c>
      <c r="E568" s="249">
        <v>2.8260379999999998E-2</v>
      </c>
      <c r="F568" s="249">
        <f t="shared" si="58"/>
        <v>2.8260379999999998E-2</v>
      </c>
      <c r="G568" s="257"/>
      <c r="H568" s="257"/>
      <c r="I568" s="258">
        <f t="shared" si="55"/>
        <v>-6.2396200000000047E-3</v>
      </c>
      <c r="J568" s="330">
        <f t="shared" si="56"/>
        <v>-0.18085855072463786</v>
      </c>
      <c r="K568" s="250">
        <f t="shared" ref="K568:K573" si="59">I568</f>
        <v>-6.2396200000000047E-3</v>
      </c>
      <c r="L568" s="252"/>
      <c r="M568" s="256"/>
    </row>
    <row r="569" spans="1:13" s="225" customFormat="1" ht="36">
      <c r="A569" s="245" t="s">
        <v>723</v>
      </c>
      <c r="B569" s="271" t="s">
        <v>453</v>
      </c>
      <c r="C569" s="258"/>
      <c r="D569" s="249">
        <v>2.35E-2</v>
      </c>
      <c r="E569" s="249">
        <v>1.6714079999999999E-2</v>
      </c>
      <c r="F569" s="249">
        <f t="shared" si="58"/>
        <v>1.6714079999999999E-2</v>
      </c>
      <c r="G569" s="257"/>
      <c r="H569" s="257"/>
      <c r="I569" s="258">
        <f t="shared" si="55"/>
        <v>-6.7859200000000008E-3</v>
      </c>
      <c r="J569" s="330">
        <f t="shared" si="56"/>
        <v>-0.28876255319148936</v>
      </c>
      <c r="K569" s="250">
        <f t="shared" si="59"/>
        <v>-6.7859200000000008E-3</v>
      </c>
      <c r="L569" s="252"/>
      <c r="M569" s="256"/>
    </row>
    <row r="570" spans="1:13" s="225" customFormat="1" ht="36">
      <c r="A570" s="245" t="s">
        <v>724</v>
      </c>
      <c r="B570" s="271" t="s">
        <v>454</v>
      </c>
      <c r="C570" s="258"/>
      <c r="D570" s="249">
        <v>1.6500000000000001E-2</v>
      </c>
      <c r="E570" s="249">
        <v>1.0267739999999999E-2</v>
      </c>
      <c r="F570" s="249">
        <f t="shared" si="58"/>
        <v>1.0267739999999999E-2</v>
      </c>
      <c r="G570" s="257"/>
      <c r="H570" s="257"/>
      <c r="I570" s="258">
        <f t="shared" si="55"/>
        <v>-6.2322600000000016E-3</v>
      </c>
      <c r="J570" s="330">
        <f t="shared" si="56"/>
        <v>-0.37771272727272731</v>
      </c>
      <c r="K570" s="250">
        <f t="shared" si="59"/>
        <v>-6.2322600000000016E-3</v>
      </c>
      <c r="L570" s="252"/>
      <c r="M570" s="256"/>
    </row>
    <row r="571" spans="1:13" s="225" customFormat="1" ht="36">
      <c r="A571" s="245" t="s">
        <v>725</v>
      </c>
      <c r="B571" s="271" t="s">
        <v>455</v>
      </c>
      <c r="C571" s="258"/>
      <c r="D571" s="249">
        <v>2.6499999999999999E-2</v>
      </c>
      <c r="E571" s="249">
        <v>2.0425180000000001E-2</v>
      </c>
      <c r="F571" s="249">
        <f t="shared" si="58"/>
        <v>2.0425180000000001E-2</v>
      </c>
      <c r="G571" s="257"/>
      <c r="H571" s="257"/>
      <c r="I571" s="258">
        <f t="shared" si="55"/>
        <v>-6.0748199999999981E-3</v>
      </c>
      <c r="J571" s="330">
        <f t="shared" si="56"/>
        <v>-0.22923849056603762</v>
      </c>
      <c r="K571" s="250">
        <f t="shared" si="59"/>
        <v>-6.0748199999999981E-3</v>
      </c>
      <c r="L571" s="252"/>
      <c r="M571" s="256"/>
    </row>
    <row r="572" spans="1:13" s="225" customFormat="1" ht="36">
      <c r="A572" s="245" t="s">
        <v>726</v>
      </c>
      <c r="B572" s="271" t="s">
        <v>456</v>
      </c>
      <c r="C572" s="258"/>
      <c r="D572" s="249">
        <v>3.85E-2</v>
      </c>
      <c r="E572" s="249">
        <v>3.2183880000000005E-2</v>
      </c>
      <c r="F572" s="249">
        <f t="shared" si="58"/>
        <v>3.2183880000000005E-2</v>
      </c>
      <c r="G572" s="257"/>
      <c r="H572" s="257"/>
      <c r="I572" s="258">
        <f t="shared" si="55"/>
        <v>-6.3161199999999945E-3</v>
      </c>
      <c r="J572" s="330">
        <f t="shared" si="56"/>
        <v>-0.16405506493506483</v>
      </c>
      <c r="K572" s="250">
        <f t="shared" si="59"/>
        <v>-6.3161199999999945E-3</v>
      </c>
      <c r="L572" s="252"/>
      <c r="M572" s="256"/>
    </row>
    <row r="573" spans="1:13" s="225" customFormat="1" ht="36">
      <c r="A573" s="245" t="s">
        <v>727</v>
      </c>
      <c r="B573" s="271" t="s">
        <v>457</v>
      </c>
      <c r="C573" s="258"/>
      <c r="D573" s="249">
        <v>3.95E-2</v>
      </c>
      <c r="E573" s="249">
        <v>3.3033479999999997E-2</v>
      </c>
      <c r="F573" s="249">
        <f t="shared" si="58"/>
        <v>3.3033479999999997E-2</v>
      </c>
      <c r="G573" s="257"/>
      <c r="H573" s="257"/>
      <c r="I573" s="258">
        <f t="shared" si="55"/>
        <v>-6.4665200000000034E-3</v>
      </c>
      <c r="J573" s="330">
        <f t="shared" si="56"/>
        <v>-0.16370936708860773</v>
      </c>
      <c r="K573" s="250">
        <f t="shared" si="59"/>
        <v>-6.4665200000000034E-3</v>
      </c>
      <c r="L573" s="252"/>
      <c r="M573" s="256"/>
    </row>
    <row r="574" spans="1:13" s="225" customFormat="1" ht="36">
      <c r="A574" s="245" t="s">
        <v>728</v>
      </c>
      <c r="B574" s="271" t="s">
        <v>458</v>
      </c>
      <c r="C574" s="258"/>
      <c r="D574" s="249">
        <v>9.1999999999999998E-2</v>
      </c>
      <c r="E574" s="249">
        <v>9.2190209999999995E-2</v>
      </c>
      <c r="F574" s="249">
        <f t="shared" si="58"/>
        <v>9.2190209999999995E-2</v>
      </c>
      <c r="G574" s="257"/>
      <c r="H574" s="257"/>
      <c r="I574" s="258"/>
      <c r="J574" s="330">
        <f t="shared" si="56"/>
        <v>2.0674999999998889E-3</v>
      </c>
      <c r="K574" s="252"/>
      <c r="L574" s="252"/>
      <c r="M574" s="253"/>
    </row>
    <row r="575" spans="1:13" s="225" customFormat="1" ht="36">
      <c r="A575" s="245" t="s">
        <v>729</v>
      </c>
      <c r="B575" s="271" t="s">
        <v>459</v>
      </c>
      <c r="C575" s="258"/>
      <c r="D575" s="249">
        <v>4.2499999999999996E-2</v>
      </c>
      <c r="E575" s="249">
        <v>3.5747479999999998E-2</v>
      </c>
      <c r="F575" s="249">
        <f t="shared" si="58"/>
        <v>3.5747479999999998E-2</v>
      </c>
      <c r="G575" s="257"/>
      <c r="H575" s="257"/>
      <c r="I575" s="258">
        <f t="shared" si="55"/>
        <v>-6.752519999999998E-3</v>
      </c>
      <c r="J575" s="330">
        <f t="shared" si="56"/>
        <v>-0.15888282352941174</v>
      </c>
      <c r="K575" s="250">
        <f t="shared" ref="K575:K580" si="60">I575</f>
        <v>-6.752519999999998E-3</v>
      </c>
      <c r="L575" s="252"/>
      <c r="M575" s="256"/>
    </row>
    <row r="576" spans="1:13" s="225" customFormat="1" ht="36">
      <c r="A576" s="245" t="s">
        <v>730</v>
      </c>
      <c r="B576" s="271" t="s">
        <v>460</v>
      </c>
      <c r="C576" s="258"/>
      <c r="D576" s="249">
        <v>6.4000000000000001E-2</v>
      </c>
      <c r="E576" s="249">
        <v>2.962E-2</v>
      </c>
      <c r="F576" s="249">
        <f t="shared" si="58"/>
        <v>2.962E-2</v>
      </c>
      <c r="G576" s="257"/>
      <c r="H576" s="257"/>
      <c r="I576" s="258">
        <f t="shared" si="55"/>
        <v>-3.4380000000000001E-2</v>
      </c>
      <c r="J576" s="330">
        <f t="shared" si="56"/>
        <v>-0.53718749999999993</v>
      </c>
      <c r="K576" s="250">
        <f t="shared" si="60"/>
        <v>-3.4380000000000001E-2</v>
      </c>
      <c r="L576" s="252"/>
      <c r="M576" s="256"/>
    </row>
    <row r="577" spans="1:13" s="225" customFormat="1" ht="36">
      <c r="A577" s="245" t="s">
        <v>731</v>
      </c>
      <c r="B577" s="271" t="s">
        <v>14</v>
      </c>
      <c r="C577" s="258"/>
      <c r="D577" s="249">
        <v>4.0500000000000001E-2</v>
      </c>
      <c r="E577" s="249">
        <v>3.3700180000000003E-2</v>
      </c>
      <c r="F577" s="249">
        <f t="shared" si="58"/>
        <v>3.3700180000000003E-2</v>
      </c>
      <c r="G577" s="257"/>
      <c r="H577" s="257"/>
      <c r="I577" s="258">
        <f t="shared" si="55"/>
        <v>-6.7998199999999981E-3</v>
      </c>
      <c r="J577" s="330">
        <f t="shared" si="56"/>
        <v>-0.16789679012345671</v>
      </c>
      <c r="K577" s="250">
        <f t="shared" si="60"/>
        <v>-6.7998199999999981E-3</v>
      </c>
      <c r="L577" s="252"/>
      <c r="M577" s="256"/>
    </row>
    <row r="578" spans="1:13" s="225" customFormat="1" ht="36">
      <c r="A578" s="245" t="s">
        <v>732</v>
      </c>
      <c r="B578" s="271" t="s">
        <v>15</v>
      </c>
      <c r="C578" s="258"/>
      <c r="D578" s="249">
        <v>3.7499999999999999E-2</v>
      </c>
      <c r="E578" s="249">
        <v>3.0828060000000001E-2</v>
      </c>
      <c r="F578" s="249">
        <f t="shared" si="58"/>
        <v>3.0828060000000001E-2</v>
      </c>
      <c r="G578" s="257"/>
      <c r="H578" s="257"/>
      <c r="I578" s="258">
        <f t="shared" si="55"/>
        <v>-6.6719399999999977E-3</v>
      </c>
      <c r="J578" s="330">
        <f t="shared" si="56"/>
        <v>-0.17791839999999992</v>
      </c>
      <c r="K578" s="250">
        <f t="shared" si="60"/>
        <v>-6.6719399999999977E-3</v>
      </c>
      <c r="L578" s="252"/>
      <c r="M578" s="256"/>
    </row>
    <row r="579" spans="1:13" s="225" customFormat="1" ht="36">
      <c r="A579" s="245" t="s">
        <v>733</v>
      </c>
      <c r="B579" s="271" t="s">
        <v>16</v>
      </c>
      <c r="C579" s="258"/>
      <c r="D579" s="249">
        <v>4.8500000000000001E-2</v>
      </c>
      <c r="E579" s="249">
        <v>4.2204440000000003E-2</v>
      </c>
      <c r="F579" s="249">
        <f t="shared" si="58"/>
        <v>4.2204440000000003E-2</v>
      </c>
      <c r="G579" s="257"/>
      <c r="H579" s="257"/>
      <c r="I579" s="258">
        <f t="shared" si="55"/>
        <v>-6.2955599999999987E-3</v>
      </c>
      <c r="J579" s="330">
        <f t="shared" si="56"/>
        <v>-0.12980536082474226</v>
      </c>
      <c r="K579" s="250">
        <f t="shared" si="60"/>
        <v>-6.2955599999999987E-3</v>
      </c>
      <c r="L579" s="252"/>
      <c r="M579" s="256"/>
    </row>
    <row r="580" spans="1:13" s="225" customFormat="1" ht="36">
      <c r="A580" s="245" t="s">
        <v>734</v>
      </c>
      <c r="B580" s="271" t="s">
        <v>17</v>
      </c>
      <c r="C580" s="258"/>
      <c r="D580" s="249">
        <v>3.7499999999999999E-2</v>
      </c>
      <c r="E580" s="249">
        <v>3.0964939999999996E-2</v>
      </c>
      <c r="F580" s="249">
        <f t="shared" si="58"/>
        <v>3.0964939999999996E-2</v>
      </c>
      <c r="G580" s="257"/>
      <c r="H580" s="257"/>
      <c r="I580" s="258">
        <f t="shared" si="55"/>
        <v>-6.5350600000000023E-3</v>
      </c>
      <c r="J580" s="330">
        <f t="shared" si="56"/>
        <v>-0.17426826666666673</v>
      </c>
      <c r="K580" s="250">
        <f t="shared" si="60"/>
        <v>-6.5350600000000023E-3</v>
      </c>
      <c r="L580" s="252"/>
      <c r="M580" s="256"/>
    </row>
    <row r="581" spans="1:13" s="225" customFormat="1" ht="36">
      <c r="A581" s="245" t="s">
        <v>735</v>
      </c>
      <c r="B581" s="271" t="s">
        <v>18</v>
      </c>
      <c r="C581" s="258"/>
      <c r="D581" s="249">
        <v>9.6500000000000002E-2</v>
      </c>
      <c r="E581" s="249">
        <v>0.10604126000000001</v>
      </c>
      <c r="F581" s="249">
        <f t="shared" si="58"/>
        <v>0.10604126000000001</v>
      </c>
      <c r="G581" s="257"/>
      <c r="H581" s="257"/>
      <c r="I581" s="258">
        <f t="shared" si="55"/>
        <v>9.5412600000000097E-3</v>
      </c>
      <c r="J581" s="330">
        <f t="shared" si="56"/>
        <v>9.8873160621761658E-2</v>
      </c>
      <c r="K581" s="252"/>
      <c r="L581" s="252"/>
      <c r="M581" s="253"/>
    </row>
    <row r="582" spans="1:13" s="225" customFormat="1" ht="36">
      <c r="A582" s="245" t="s">
        <v>736</v>
      </c>
      <c r="B582" s="271" t="s">
        <v>19</v>
      </c>
      <c r="C582" s="258"/>
      <c r="D582" s="249">
        <v>0.03</v>
      </c>
      <c r="E582" s="249">
        <v>2.962E-2</v>
      </c>
      <c r="F582" s="249">
        <f t="shared" si="58"/>
        <v>2.962E-2</v>
      </c>
      <c r="G582" s="257"/>
      <c r="H582" s="257"/>
      <c r="I582" s="258"/>
      <c r="J582" s="330">
        <f t="shared" si="56"/>
        <v>-1.2666666666666604E-2</v>
      </c>
      <c r="K582" s="252"/>
      <c r="L582" s="252"/>
      <c r="M582" s="253"/>
    </row>
    <row r="583" spans="1:13" s="225" customFormat="1" ht="36">
      <c r="A583" s="245" t="s">
        <v>737</v>
      </c>
      <c r="B583" s="271" t="s">
        <v>20</v>
      </c>
      <c r="C583" s="258"/>
      <c r="D583" s="249">
        <v>6.4999999999999997E-3</v>
      </c>
      <c r="E583" s="249">
        <v>6.4999999999999997E-3</v>
      </c>
      <c r="F583" s="249">
        <f t="shared" si="58"/>
        <v>6.4999999999999997E-3</v>
      </c>
      <c r="G583" s="257"/>
      <c r="H583" s="257"/>
      <c r="I583" s="258"/>
      <c r="J583" s="330"/>
      <c r="K583" s="252"/>
      <c r="L583" s="252"/>
      <c r="M583" s="253"/>
    </row>
    <row r="584" spans="1:13" s="225" customFormat="1" ht="36">
      <c r="A584" s="245" t="s">
        <v>738</v>
      </c>
      <c r="B584" s="271" t="s">
        <v>21</v>
      </c>
      <c r="C584" s="258"/>
      <c r="D584" s="249">
        <v>8.6500000000000007E-2</v>
      </c>
      <c r="E584" s="249">
        <v>9.6413640000000009E-2</v>
      </c>
      <c r="F584" s="249">
        <f t="shared" si="58"/>
        <v>9.6413640000000009E-2</v>
      </c>
      <c r="G584" s="257"/>
      <c r="H584" s="257"/>
      <c r="I584" s="258">
        <f t="shared" si="55"/>
        <v>9.9136400000000013E-3</v>
      </c>
      <c r="J584" s="330">
        <f t="shared" si="56"/>
        <v>0.11460855491329491</v>
      </c>
      <c r="K584" s="252"/>
      <c r="L584" s="252"/>
      <c r="M584" s="253"/>
    </row>
    <row r="585" spans="1:13" s="225" customFormat="1" ht="54">
      <c r="A585" s="245" t="s">
        <v>739</v>
      </c>
      <c r="B585" s="271" t="s">
        <v>22</v>
      </c>
      <c r="C585" s="258"/>
      <c r="D585" s="249">
        <v>3.4500000000000003E-2</v>
      </c>
      <c r="E585" s="249">
        <v>3.4018779999999998E-2</v>
      </c>
      <c r="F585" s="249">
        <f t="shared" si="58"/>
        <v>3.4018779999999998E-2</v>
      </c>
      <c r="G585" s="257"/>
      <c r="H585" s="257"/>
      <c r="I585" s="258"/>
      <c r="J585" s="330">
        <f t="shared" si="56"/>
        <v>-1.3948405797101548E-2</v>
      </c>
      <c r="K585" s="252"/>
      <c r="L585" s="252"/>
      <c r="M585" s="253"/>
    </row>
    <row r="586" spans="1:13" s="225" customFormat="1" ht="54">
      <c r="A586" s="245" t="s">
        <v>740</v>
      </c>
      <c r="B586" s="271" t="s">
        <v>23</v>
      </c>
      <c r="C586" s="258"/>
      <c r="D586" s="249">
        <v>3.2000000000000001E-2</v>
      </c>
      <c r="E586" s="249">
        <v>2.6368280000000001E-2</v>
      </c>
      <c r="F586" s="249">
        <f t="shared" si="58"/>
        <v>2.6368280000000001E-2</v>
      </c>
      <c r="G586" s="257"/>
      <c r="H586" s="257"/>
      <c r="I586" s="258">
        <f t="shared" si="55"/>
        <v>-5.6317199999999998E-3</v>
      </c>
      <c r="J586" s="330">
        <f t="shared" si="56"/>
        <v>-0.17599125000000004</v>
      </c>
      <c r="K586" s="250">
        <f>I586</f>
        <v>-5.6317199999999998E-3</v>
      </c>
      <c r="L586" s="252"/>
      <c r="M586" s="256"/>
    </row>
    <row r="587" spans="1:13" s="225" customFormat="1" ht="54">
      <c r="A587" s="245" t="s">
        <v>741</v>
      </c>
      <c r="B587" s="271" t="s">
        <v>3023</v>
      </c>
      <c r="C587" s="258"/>
      <c r="D587" s="249">
        <v>0.02</v>
      </c>
      <c r="E587" s="249">
        <v>1.8988560000000002E-2</v>
      </c>
      <c r="F587" s="249">
        <f t="shared" si="58"/>
        <v>1.8988560000000002E-2</v>
      </c>
      <c r="G587" s="257"/>
      <c r="H587" s="257"/>
      <c r="I587" s="258">
        <f t="shared" si="55"/>
        <v>-1.0114399999999989E-3</v>
      </c>
      <c r="J587" s="330">
        <f t="shared" si="56"/>
        <v>-5.057199999999995E-2</v>
      </c>
      <c r="K587" s="252"/>
      <c r="L587" s="252"/>
      <c r="M587" s="253"/>
    </row>
    <row r="588" spans="1:13" s="225" customFormat="1" ht="54">
      <c r="A588" s="245" t="s">
        <v>742</v>
      </c>
      <c r="B588" s="271" t="s">
        <v>3022</v>
      </c>
      <c r="C588" s="258"/>
      <c r="D588" s="249">
        <v>0.2</v>
      </c>
      <c r="E588" s="249">
        <v>0.2</v>
      </c>
      <c r="F588" s="249">
        <f t="shared" si="58"/>
        <v>0.2</v>
      </c>
      <c r="G588" s="257"/>
      <c r="H588" s="257"/>
      <c r="I588" s="258"/>
      <c r="J588" s="330"/>
      <c r="K588" s="252"/>
      <c r="L588" s="252"/>
      <c r="M588" s="253"/>
    </row>
    <row r="589" spans="1:13" s="225" customFormat="1" ht="72">
      <c r="A589" s="245" t="s">
        <v>743</v>
      </c>
      <c r="B589" s="271" t="s">
        <v>3021</v>
      </c>
      <c r="C589" s="258"/>
      <c r="D589" s="249">
        <v>0.3</v>
      </c>
      <c r="E589" s="249">
        <v>0.3</v>
      </c>
      <c r="F589" s="249">
        <f t="shared" si="58"/>
        <v>0.3</v>
      </c>
      <c r="G589" s="257"/>
      <c r="H589" s="257"/>
      <c r="I589" s="258"/>
      <c r="J589" s="330"/>
      <c r="K589" s="252"/>
      <c r="L589" s="252"/>
      <c r="M589" s="253"/>
    </row>
    <row r="590" spans="1:13" s="236" customFormat="1" ht="18">
      <c r="A590" s="246" t="s">
        <v>3020</v>
      </c>
      <c r="B590" s="254" t="s">
        <v>597</v>
      </c>
      <c r="C590" s="258"/>
      <c r="D590" s="249"/>
      <c r="E590" s="249"/>
      <c r="F590" s="249">
        <f t="shared" si="58"/>
        <v>0</v>
      </c>
      <c r="G590" s="258"/>
      <c r="H590" s="257"/>
      <c r="I590" s="258"/>
      <c r="J590" s="330"/>
      <c r="K590" s="252"/>
      <c r="L590" s="252"/>
      <c r="M590" s="253"/>
    </row>
    <row r="591" spans="1:13" s="225" customFormat="1" ht="36">
      <c r="A591" s="246" t="s">
        <v>744</v>
      </c>
      <c r="B591" s="271" t="s">
        <v>371</v>
      </c>
      <c r="C591" s="258"/>
      <c r="D591" s="249">
        <v>0.28699999999999998</v>
      </c>
      <c r="E591" s="249">
        <v>0.28760000000000002</v>
      </c>
      <c r="F591" s="249">
        <f t="shared" si="58"/>
        <v>0.28760000000000002</v>
      </c>
      <c r="G591" s="258">
        <f>E591</f>
        <v>0.28760000000000002</v>
      </c>
      <c r="H591" s="257"/>
      <c r="I591" s="258">
        <f t="shared" si="55"/>
        <v>6.0000000000004494E-4</v>
      </c>
      <c r="J591" s="330">
        <f t="shared" si="56"/>
        <v>2.090592334494934E-3</v>
      </c>
      <c r="K591" s="252"/>
      <c r="L591" s="252"/>
      <c r="M591" s="253"/>
    </row>
    <row r="592" spans="1:13" s="225" customFormat="1" ht="18">
      <c r="A592" s="246" t="s">
        <v>745</v>
      </c>
      <c r="B592" s="271" t="s">
        <v>373</v>
      </c>
      <c r="C592" s="258"/>
      <c r="D592" s="249">
        <v>0.19001102</v>
      </c>
      <c r="E592" s="249">
        <v>0.14299999999999999</v>
      </c>
      <c r="F592" s="249">
        <f t="shared" si="58"/>
        <v>0.14299999999999999</v>
      </c>
      <c r="G592" s="258">
        <f t="shared" ref="G592:G599" si="61">E592</f>
        <v>0.14299999999999999</v>
      </c>
      <c r="H592" s="257"/>
      <c r="I592" s="258">
        <f t="shared" si="55"/>
        <v>-4.7011020000000014E-2</v>
      </c>
      <c r="J592" s="330">
        <f t="shared" si="56"/>
        <v>-0.24741207115250485</v>
      </c>
      <c r="K592" s="252"/>
      <c r="L592" s="250">
        <f>I592</f>
        <v>-4.7011020000000014E-2</v>
      </c>
      <c r="M592" s="274"/>
    </row>
    <row r="593" spans="1:13" s="225" customFormat="1" ht="18">
      <c r="A593" s="246" t="s">
        <v>746</v>
      </c>
      <c r="B593" s="271" t="s">
        <v>375</v>
      </c>
      <c r="C593" s="258"/>
      <c r="D593" s="249">
        <v>0.1167846</v>
      </c>
      <c r="E593" s="249">
        <v>0.1167858</v>
      </c>
      <c r="F593" s="249">
        <f t="shared" si="58"/>
        <v>0.1167858</v>
      </c>
      <c r="G593" s="258">
        <f t="shared" si="61"/>
        <v>0.1167858</v>
      </c>
      <c r="H593" s="257"/>
      <c r="I593" s="258"/>
      <c r="J593" s="330"/>
      <c r="K593" s="252"/>
      <c r="L593" s="252"/>
      <c r="M593" s="253"/>
    </row>
    <row r="594" spans="1:13" s="225" customFormat="1" ht="18">
      <c r="A594" s="246" t="s">
        <v>747</v>
      </c>
      <c r="B594" s="271" t="s">
        <v>377</v>
      </c>
      <c r="C594" s="258"/>
      <c r="D594" s="249">
        <v>0.18</v>
      </c>
      <c r="E594" s="249">
        <v>0.14130000000000001</v>
      </c>
      <c r="F594" s="249">
        <f t="shared" si="58"/>
        <v>0.14130000000000001</v>
      </c>
      <c r="G594" s="258">
        <f t="shared" si="61"/>
        <v>0.14130000000000001</v>
      </c>
      <c r="H594" s="257"/>
      <c r="I594" s="258">
        <f t="shared" si="55"/>
        <v>-3.8699999999999984E-2</v>
      </c>
      <c r="J594" s="330">
        <f t="shared" si="56"/>
        <v>-0.21499999999999997</v>
      </c>
      <c r="K594" s="252"/>
      <c r="L594" s="250">
        <f>I594</f>
        <v>-3.8699999999999984E-2</v>
      </c>
      <c r="M594" s="274"/>
    </row>
    <row r="595" spans="1:13" s="225" customFormat="1" ht="18">
      <c r="A595" s="246" t="s">
        <v>2830</v>
      </c>
      <c r="B595" s="271" t="s">
        <v>144</v>
      </c>
      <c r="C595" s="258"/>
      <c r="D595" s="249">
        <v>0.49649443999999998</v>
      </c>
      <c r="E595" s="249">
        <v>0.49649500000000002</v>
      </c>
      <c r="F595" s="249">
        <f t="shared" si="58"/>
        <v>0.49649500000000002</v>
      </c>
      <c r="G595" s="258">
        <f t="shared" si="61"/>
        <v>0.49649500000000002</v>
      </c>
      <c r="H595" s="257"/>
      <c r="I595" s="258"/>
      <c r="J595" s="330"/>
      <c r="K595" s="252"/>
      <c r="L595" s="252"/>
      <c r="M595" s="253"/>
    </row>
    <row r="596" spans="1:13" s="225" customFormat="1" ht="36">
      <c r="A596" s="246" t="s">
        <v>3019</v>
      </c>
      <c r="B596" s="271" t="s">
        <v>592</v>
      </c>
      <c r="C596" s="258"/>
      <c r="D596" s="249">
        <v>5</v>
      </c>
      <c r="E596" s="249">
        <v>5.0380600000000006</v>
      </c>
      <c r="F596" s="249">
        <f t="shared" si="58"/>
        <v>5.0380600000000006</v>
      </c>
      <c r="G596" s="258">
        <f t="shared" si="61"/>
        <v>5.0380600000000006</v>
      </c>
      <c r="H596" s="257"/>
      <c r="I596" s="258">
        <f t="shared" si="55"/>
        <v>3.8060000000000649E-2</v>
      </c>
      <c r="J596" s="330">
        <f t="shared" si="56"/>
        <v>7.6120000000001742E-3</v>
      </c>
      <c r="K596" s="252"/>
      <c r="L596" s="252"/>
      <c r="M596" s="253"/>
    </row>
    <row r="597" spans="1:13" s="225" customFormat="1" ht="18">
      <c r="A597" s="246" t="s">
        <v>3018</v>
      </c>
      <c r="B597" s="271" t="s">
        <v>3017</v>
      </c>
      <c r="C597" s="258"/>
      <c r="D597" s="249">
        <v>1.2729999999999999</v>
      </c>
      <c r="E597" s="249">
        <v>1.2729999999999999</v>
      </c>
      <c r="F597" s="249">
        <f t="shared" si="58"/>
        <v>1.2729999999999999</v>
      </c>
      <c r="G597" s="258">
        <f t="shared" si="61"/>
        <v>1.2729999999999999</v>
      </c>
      <c r="H597" s="257"/>
      <c r="I597" s="258"/>
      <c r="J597" s="330"/>
      <c r="K597" s="252"/>
      <c r="L597" s="252"/>
      <c r="M597" s="253"/>
    </row>
    <row r="598" spans="1:13" s="225" customFormat="1" ht="36">
      <c r="A598" s="246" t="s">
        <v>3016</v>
      </c>
      <c r="B598" s="271" t="s">
        <v>3015</v>
      </c>
      <c r="C598" s="258"/>
      <c r="D598" s="249">
        <v>9.9000000000000005E-2</v>
      </c>
      <c r="E598" s="249">
        <v>0.108152</v>
      </c>
      <c r="F598" s="249">
        <f t="shared" si="58"/>
        <v>0.108152</v>
      </c>
      <c r="G598" s="258">
        <f t="shared" si="61"/>
        <v>0.108152</v>
      </c>
      <c r="H598" s="257"/>
      <c r="I598" s="258">
        <f t="shared" si="55"/>
        <v>9.1519999999999935E-3</v>
      </c>
      <c r="J598" s="330">
        <f t="shared" si="56"/>
        <v>9.2444444444444329E-2</v>
      </c>
      <c r="K598" s="252"/>
      <c r="L598" s="252"/>
      <c r="M598" s="253"/>
    </row>
    <row r="599" spans="1:13" s="225" customFormat="1" ht="18">
      <c r="A599" s="246" t="s">
        <v>3014</v>
      </c>
      <c r="B599" s="271" t="s">
        <v>3013</v>
      </c>
      <c r="C599" s="258"/>
      <c r="D599" s="249">
        <v>0.78</v>
      </c>
      <c r="E599" s="249">
        <v>0.74039999999999995</v>
      </c>
      <c r="F599" s="249">
        <f t="shared" si="58"/>
        <v>0.74039999999999995</v>
      </c>
      <c r="G599" s="258">
        <f t="shared" si="61"/>
        <v>0.74039999999999995</v>
      </c>
      <c r="H599" s="257"/>
      <c r="I599" s="258">
        <f t="shared" si="55"/>
        <v>-3.960000000000008E-2</v>
      </c>
      <c r="J599" s="330">
        <f t="shared" si="56"/>
        <v>-5.07692307692309E-2</v>
      </c>
      <c r="K599" s="252"/>
      <c r="L599" s="252"/>
      <c r="M599" s="253"/>
    </row>
    <row r="600" spans="1:13" s="236" customFormat="1" ht="18">
      <c r="A600" s="246" t="s">
        <v>3012</v>
      </c>
      <c r="B600" s="254" t="s">
        <v>522</v>
      </c>
      <c r="C600" s="258"/>
      <c r="D600" s="249"/>
      <c r="E600" s="249"/>
      <c r="F600" s="249">
        <f t="shared" si="58"/>
        <v>0</v>
      </c>
      <c r="G600" s="258"/>
      <c r="H600" s="257"/>
      <c r="I600" s="258"/>
      <c r="J600" s="330"/>
      <c r="K600" s="252"/>
      <c r="L600" s="252"/>
      <c r="M600" s="253"/>
    </row>
    <row r="601" spans="1:13" s="225" customFormat="1" ht="36">
      <c r="A601" s="246" t="s">
        <v>748</v>
      </c>
      <c r="B601" s="255" t="s">
        <v>401</v>
      </c>
      <c r="C601" s="249"/>
      <c r="D601" s="249">
        <v>7.5</v>
      </c>
      <c r="E601" s="249">
        <v>8.5984408499999994</v>
      </c>
      <c r="F601" s="249">
        <f t="shared" si="58"/>
        <v>8.5984408499999994</v>
      </c>
      <c r="G601" s="250"/>
      <c r="H601" s="250"/>
      <c r="I601" s="258">
        <f t="shared" si="55"/>
        <v>1.0984408499999994</v>
      </c>
      <c r="J601" s="330">
        <f t="shared" si="56"/>
        <v>0.1464587799999999</v>
      </c>
      <c r="K601" s="252"/>
      <c r="L601" s="252"/>
      <c r="M601" s="253"/>
    </row>
    <row r="602" spans="1:13" s="225" customFormat="1" ht="36">
      <c r="A602" s="246" t="s">
        <v>749</v>
      </c>
      <c r="B602" s="271" t="s">
        <v>402</v>
      </c>
      <c r="C602" s="258"/>
      <c r="D602" s="249">
        <v>0.17</v>
      </c>
      <c r="E602" s="249">
        <v>0.17876808</v>
      </c>
      <c r="F602" s="249">
        <f t="shared" si="58"/>
        <v>0.17876808</v>
      </c>
      <c r="G602" s="257"/>
      <c r="H602" s="257"/>
      <c r="I602" s="258">
        <f t="shared" si="55"/>
        <v>8.7680799999999837E-3</v>
      </c>
      <c r="J602" s="330">
        <f t="shared" si="56"/>
        <v>5.1576941176470381E-2</v>
      </c>
      <c r="K602" s="252"/>
      <c r="L602" s="252"/>
      <c r="M602" s="253"/>
    </row>
    <row r="603" spans="1:13" s="225" customFormat="1" ht="90">
      <c r="A603" s="246" t="s">
        <v>750</v>
      </c>
      <c r="B603" s="271" t="s">
        <v>405</v>
      </c>
      <c r="C603" s="258"/>
      <c r="D603" s="249">
        <v>0.5</v>
      </c>
      <c r="E603" s="249">
        <v>0.51345242000000002</v>
      </c>
      <c r="F603" s="249">
        <f t="shared" si="58"/>
        <v>0.51345242000000002</v>
      </c>
      <c r="G603" s="258"/>
      <c r="H603" s="257"/>
      <c r="I603" s="258">
        <f t="shared" si="55"/>
        <v>1.345242000000002E-2</v>
      </c>
      <c r="J603" s="330">
        <f t="shared" si="56"/>
        <v>2.6904840000000041E-2</v>
      </c>
      <c r="K603" s="252"/>
      <c r="L603" s="252"/>
      <c r="M603" s="253"/>
    </row>
    <row r="604" spans="1:13" s="225" customFormat="1" ht="54">
      <c r="A604" s="246" t="s">
        <v>751</v>
      </c>
      <c r="B604" s="271" t="s">
        <v>2796</v>
      </c>
      <c r="C604" s="258"/>
      <c r="D604" s="249">
        <v>1.0647571199999999</v>
      </c>
      <c r="E604" s="249">
        <v>1.0828730999999998</v>
      </c>
      <c r="F604" s="249">
        <f t="shared" si="58"/>
        <v>1.0828730999999998</v>
      </c>
      <c r="G604" s="258"/>
      <c r="H604" s="257"/>
      <c r="I604" s="258">
        <f t="shared" si="55"/>
        <v>1.811597999999992E-2</v>
      </c>
      <c r="J604" s="330">
        <f t="shared" si="56"/>
        <v>1.7014190053032952E-2</v>
      </c>
      <c r="K604" s="252"/>
      <c r="L604" s="252"/>
      <c r="M604" s="253"/>
    </row>
    <row r="605" spans="1:13" s="225" customFormat="1" ht="54">
      <c r="A605" s="246" t="s">
        <v>752</v>
      </c>
      <c r="B605" s="271" t="s">
        <v>2798</v>
      </c>
      <c r="C605" s="258"/>
      <c r="D605" s="249">
        <v>7.5000000000000009</v>
      </c>
      <c r="E605" s="249">
        <v>7.1250909099999999</v>
      </c>
      <c r="F605" s="249">
        <f t="shared" si="58"/>
        <v>7.1250909099999999</v>
      </c>
      <c r="G605" s="258"/>
      <c r="H605" s="257"/>
      <c r="I605" s="258">
        <f t="shared" si="55"/>
        <v>-0.37490909000000094</v>
      </c>
      <c r="J605" s="330">
        <f t="shared" si="56"/>
        <v>-4.9987878666666763E-2</v>
      </c>
      <c r="K605" s="252"/>
      <c r="L605" s="252"/>
      <c r="M605" s="253"/>
    </row>
    <row r="606" spans="1:13" s="225" customFormat="1" ht="36">
      <c r="A606" s="246" t="s">
        <v>2795</v>
      </c>
      <c r="B606" s="281" t="s">
        <v>3011</v>
      </c>
      <c r="C606" s="258"/>
      <c r="D606" s="249">
        <v>3.9E-2</v>
      </c>
      <c r="E606" s="249">
        <v>3.9033720000000001E-2</v>
      </c>
      <c r="F606" s="249">
        <f t="shared" si="58"/>
        <v>3.9033720000000001E-2</v>
      </c>
      <c r="G606" s="258"/>
      <c r="H606" s="257"/>
      <c r="I606" s="258"/>
      <c r="J606" s="330">
        <f t="shared" si="56"/>
        <v>8.6461538461546361E-4</v>
      </c>
      <c r="K606" s="252"/>
      <c r="L606" s="252"/>
      <c r="M606" s="253"/>
    </row>
    <row r="607" spans="1:13" s="225" customFormat="1" ht="36">
      <c r="A607" s="246" t="s">
        <v>2797</v>
      </c>
      <c r="B607" s="271" t="s">
        <v>2800</v>
      </c>
      <c r="C607" s="258"/>
      <c r="D607" s="249">
        <v>2.5504703499999999</v>
      </c>
      <c r="E607" s="249">
        <v>2.9101965999999999</v>
      </c>
      <c r="F607" s="249">
        <f t="shared" si="58"/>
        <v>2.9101965999999999</v>
      </c>
      <c r="G607" s="257"/>
      <c r="H607" s="257"/>
      <c r="I607" s="258">
        <f t="shared" si="55"/>
        <v>0.35972625000000003</v>
      </c>
      <c r="J607" s="330">
        <f t="shared" si="56"/>
        <v>0.14104310210859738</v>
      </c>
      <c r="K607" s="252"/>
      <c r="L607" s="252"/>
      <c r="M607" s="253"/>
    </row>
    <row r="608" spans="1:13" s="225" customFormat="1" ht="54">
      <c r="A608" s="246" t="s">
        <v>2799</v>
      </c>
      <c r="B608" s="271" t="s">
        <v>2801</v>
      </c>
      <c r="C608" s="258"/>
      <c r="D608" s="249">
        <v>4.9995453599999999</v>
      </c>
      <c r="E608" s="249">
        <v>5.6733993499999995</v>
      </c>
      <c r="F608" s="249">
        <f t="shared" si="58"/>
        <v>5.6733993499999995</v>
      </c>
      <c r="G608" s="257"/>
      <c r="H608" s="257"/>
      <c r="I608" s="258">
        <f t="shared" si="55"/>
        <v>0.67385398999999957</v>
      </c>
      <c r="J608" s="330">
        <f t="shared" si="56"/>
        <v>0.13478305355349351</v>
      </c>
      <c r="K608" s="252"/>
      <c r="L608" s="252"/>
      <c r="M608" s="253"/>
    </row>
    <row r="609" spans="1:13" s="236" customFormat="1" ht="18">
      <c r="A609" s="246" t="s">
        <v>1104</v>
      </c>
      <c r="B609" s="254" t="s">
        <v>482</v>
      </c>
      <c r="C609" s="258"/>
      <c r="D609" s="249"/>
      <c r="E609" s="249"/>
      <c r="F609" s="249">
        <f t="shared" si="58"/>
        <v>0</v>
      </c>
      <c r="G609" s="258"/>
      <c r="H609" s="257"/>
      <c r="I609" s="258"/>
      <c r="J609" s="330"/>
      <c r="K609" s="252"/>
      <c r="L609" s="252"/>
      <c r="M609" s="253"/>
    </row>
    <row r="610" spans="1:13" s="225" customFormat="1" ht="72">
      <c r="A610" s="246" t="s">
        <v>753</v>
      </c>
      <c r="B610" s="271" t="s">
        <v>381</v>
      </c>
      <c r="C610" s="258"/>
      <c r="D610" s="249">
        <v>3.10022471</v>
      </c>
      <c r="E610" s="249">
        <v>3.18175812</v>
      </c>
      <c r="F610" s="249">
        <f t="shared" si="58"/>
        <v>3.18175812</v>
      </c>
      <c r="G610" s="257"/>
      <c r="H610" s="257"/>
      <c r="I610" s="258">
        <f t="shared" si="55"/>
        <v>8.1533410000000028E-2</v>
      </c>
      <c r="J610" s="330">
        <f t="shared" si="56"/>
        <v>2.6299193647804975E-2</v>
      </c>
      <c r="K610" s="252"/>
      <c r="L610" s="252"/>
      <c r="M610" s="253"/>
    </row>
    <row r="611" spans="1:13" s="236" customFormat="1" ht="18">
      <c r="A611" s="245" t="s">
        <v>1100</v>
      </c>
      <c r="B611" s="254" t="s">
        <v>510</v>
      </c>
      <c r="C611" s="258"/>
      <c r="D611" s="249"/>
      <c r="E611" s="249"/>
      <c r="F611" s="249">
        <f t="shared" si="58"/>
        <v>0</v>
      </c>
      <c r="G611" s="258"/>
      <c r="H611" s="257"/>
      <c r="I611" s="258"/>
      <c r="J611" s="330"/>
      <c r="K611" s="252"/>
      <c r="L611" s="252"/>
      <c r="M611" s="253"/>
    </row>
    <row r="612" spans="1:13" s="225" customFormat="1" ht="90">
      <c r="A612" s="243" t="s">
        <v>754</v>
      </c>
      <c r="B612" s="282" t="s">
        <v>3010</v>
      </c>
      <c r="C612" s="249"/>
      <c r="D612" s="249">
        <v>4.1280000000000001</v>
      </c>
      <c r="E612" s="249">
        <v>4.1811008799999998</v>
      </c>
      <c r="F612" s="249">
        <f t="shared" si="58"/>
        <v>4.1811008799999998</v>
      </c>
      <c r="G612" s="250">
        <f>F612</f>
        <v>4.1811008799999998</v>
      </c>
      <c r="H612" s="250"/>
      <c r="I612" s="258">
        <f t="shared" si="55"/>
        <v>5.3100879999999684E-2</v>
      </c>
      <c r="J612" s="330">
        <f t="shared" si="56"/>
        <v>1.2863585271317701E-2</v>
      </c>
      <c r="K612" s="252"/>
      <c r="L612" s="252"/>
      <c r="M612" s="253"/>
    </row>
    <row r="613" spans="1:13" s="225" customFormat="1" ht="72">
      <c r="A613" s="243" t="s">
        <v>755</v>
      </c>
      <c r="B613" s="282" t="s">
        <v>3009</v>
      </c>
      <c r="C613" s="249"/>
      <c r="D613" s="249">
        <v>2.903</v>
      </c>
      <c r="E613" s="249">
        <v>2.9559830899999997</v>
      </c>
      <c r="F613" s="249">
        <f t="shared" si="58"/>
        <v>2.9559830899999997</v>
      </c>
      <c r="G613" s="250">
        <f t="shared" ref="G613:G614" si="62">F613</f>
        <v>2.9559830899999997</v>
      </c>
      <c r="H613" s="250"/>
      <c r="I613" s="258">
        <f t="shared" si="55"/>
        <v>5.2983089999999677E-2</v>
      </c>
      <c r="J613" s="330">
        <f t="shared" si="56"/>
        <v>1.8251150533930227E-2</v>
      </c>
      <c r="K613" s="252"/>
      <c r="L613" s="252"/>
      <c r="M613" s="253"/>
    </row>
    <row r="614" spans="1:13" s="225" customFormat="1" ht="72">
      <c r="A614" s="243" t="s">
        <v>756</v>
      </c>
      <c r="B614" s="282" t="s">
        <v>3008</v>
      </c>
      <c r="C614" s="249"/>
      <c r="D614" s="249">
        <v>2.548</v>
      </c>
      <c r="E614" s="249">
        <v>2.58432438</v>
      </c>
      <c r="F614" s="249">
        <f t="shared" si="58"/>
        <v>2.58432438</v>
      </c>
      <c r="G614" s="250">
        <f t="shared" si="62"/>
        <v>2.58432438</v>
      </c>
      <c r="H614" s="250"/>
      <c r="I614" s="258">
        <f t="shared" si="55"/>
        <v>3.6324379999999934E-2</v>
      </c>
      <c r="J614" s="330">
        <f t="shared" si="56"/>
        <v>1.4256036106750303E-2</v>
      </c>
      <c r="K614" s="252"/>
      <c r="L614" s="252"/>
      <c r="M614" s="253"/>
    </row>
    <row r="615" spans="1:13" s="225" customFormat="1" ht="18">
      <c r="A615" s="243" t="s">
        <v>2873</v>
      </c>
      <c r="B615" s="255" t="s">
        <v>2906</v>
      </c>
      <c r="C615" s="249"/>
      <c r="D615" s="249">
        <v>0.157</v>
      </c>
      <c r="E615" s="258">
        <v>0.15664500000000001</v>
      </c>
      <c r="F615" s="249">
        <f t="shared" si="58"/>
        <v>0.15664500000000001</v>
      </c>
      <c r="G615" s="250">
        <f>E615</f>
        <v>0.15664500000000001</v>
      </c>
      <c r="H615" s="250"/>
      <c r="I615" s="258"/>
      <c r="J615" s="330">
        <f t="shared" si="56"/>
        <v>-2.2611464968153028E-3</v>
      </c>
      <c r="K615" s="252"/>
      <c r="L615" s="252"/>
      <c r="M615" s="253"/>
    </row>
    <row r="616" spans="1:13" s="236" customFormat="1" ht="18">
      <c r="A616" s="246" t="s">
        <v>1098</v>
      </c>
      <c r="B616" s="254" t="s">
        <v>521</v>
      </c>
      <c r="C616" s="258"/>
      <c r="D616" s="249"/>
      <c r="E616" s="249"/>
      <c r="F616" s="249">
        <f t="shared" si="58"/>
        <v>0</v>
      </c>
      <c r="G616" s="258"/>
      <c r="H616" s="257"/>
      <c r="I616" s="258"/>
      <c r="J616" s="330"/>
      <c r="K616" s="252"/>
      <c r="L616" s="252"/>
      <c r="M616" s="253"/>
    </row>
    <row r="617" spans="1:13" s="225" customFormat="1" ht="18">
      <c r="A617" s="245" t="s">
        <v>757</v>
      </c>
      <c r="B617" s="271" t="s">
        <v>3007</v>
      </c>
      <c r="C617" s="258"/>
      <c r="D617" s="249">
        <v>0.14000000000000001</v>
      </c>
      <c r="E617" s="249">
        <v>0.13924</v>
      </c>
      <c r="F617" s="249">
        <f t="shared" si="58"/>
        <v>0.13924</v>
      </c>
      <c r="G617" s="258">
        <f>E617</f>
        <v>0.13924</v>
      </c>
      <c r="H617" s="257"/>
      <c r="I617" s="258">
        <f t="shared" si="55"/>
        <v>-7.6000000000001067E-4</v>
      </c>
      <c r="J617" s="330">
        <f t="shared" si="56"/>
        <v>-5.4285714285714493E-3</v>
      </c>
      <c r="K617" s="252"/>
      <c r="L617" s="252"/>
      <c r="M617" s="253"/>
    </row>
    <row r="618" spans="1:13" s="237" customFormat="1" ht="18">
      <c r="A618" s="343" t="s">
        <v>505</v>
      </c>
      <c r="B618" s="344" t="s">
        <v>301</v>
      </c>
      <c r="C618" s="249"/>
      <c r="D618" s="249">
        <v>9.5108066583999999</v>
      </c>
      <c r="E618" s="249">
        <v>9.5874246315999994</v>
      </c>
      <c r="F618" s="249">
        <f t="shared" si="58"/>
        <v>9.5874246315999994</v>
      </c>
      <c r="G618" s="249">
        <f>SUM(G619:G643)</f>
        <v>4.4950440609999989</v>
      </c>
      <c r="H618" s="249">
        <f>SUM(H619:H643)</f>
        <v>0</v>
      </c>
      <c r="I618" s="258">
        <f t="shared" si="55"/>
        <v>7.6617973199999412E-2</v>
      </c>
      <c r="J618" s="330">
        <f t="shared" si="56"/>
        <v>8.0558858940036338E-3</v>
      </c>
      <c r="K618" s="252"/>
      <c r="L618" s="252"/>
      <c r="M618" s="253"/>
    </row>
    <row r="619" spans="1:13" s="236" customFormat="1" ht="18">
      <c r="A619" s="244" t="s">
        <v>594</v>
      </c>
      <c r="B619" s="254" t="s">
        <v>524</v>
      </c>
      <c r="C619" s="249"/>
      <c r="D619" s="249"/>
      <c r="E619" s="249"/>
      <c r="F619" s="249"/>
      <c r="G619" s="250"/>
      <c r="H619" s="250"/>
      <c r="I619" s="258"/>
      <c r="J619" s="330"/>
      <c r="K619" s="252"/>
      <c r="L619" s="252"/>
      <c r="M619" s="253"/>
    </row>
    <row r="620" spans="1:13" s="225" customFormat="1" ht="54">
      <c r="A620" s="243" t="s">
        <v>3006</v>
      </c>
      <c r="B620" s="255" t="s">
        <v>305</v>
      </c>
      <c r="C620" s="249"/>
      <c r="D620" s="249">
        <v>0.17897834000000001</v>
      </c>
      <c r="E620" s="249">
        <v>0.17897834000000001</v>
      </c>
      <c r="F620" s="249">
        <f t="shared" si="58"/>
        <v>0.17897834000000001</v>
      </c>
      <c r="G620" s="250">
        <f>E620</f>
        <v>0.17897834000000001</v>
      </c>
      <c r="H620" s="275"/>
      <c r="I620" s="258"/>
      <c r="J620" s="330"/>
      <c r="K620" s="252"/>
      <c r="L620" s="252"/>
      <c r="M620" s="253"/>
    </row>
    <row r="621" spans="1:13" s="225" customFormat="1" ht="54">
      <c r="A621" s="243" t="s">
        <v>3005</v>
      </c>
      <c r="B621" s="255" t="s">
        <v>307</v>
      </c>
      <c r="C621" s="249"/>
      <c r="D621" s="249">
        <v>0.17916556</v>
      </c>
      <c r="E621" s="249">
        <v>0.17916556</v>
      </c>
      <c r="F621" s="249">
        <f t="shared" ref="F621:F669" si="63">E621</f>
        <v>0.17916556</v>
      </c>
      <c r="G621" s="250">
        <f t="shared" ref="G621:G632" si="64">E621</f>
        <v>0.17916556</v>
      </c>
      <c r="H621" s="275"/>
      <c r="I621" s="258"/>
      <c r="J621" s="330"/>
      <c r="K621" s="252"/>
      <c r="L621" s="252"/>
      <c r="M621" s="253"/>
    </row>
    <row r="622" spans="1:13" s="225" customFormat="1" ht="54">
      <c r="A622" s="243" t="s">
        <v>3004</v>
      </c>
      <c r="B622" s="255" t="s">
        <v>309</v>
      </c>
      <c r="C622" s="249"/>
      <c r="D622" s="249">
        <v>0.13532179820000001</v>
      </c>
      <c r="E622" s="249">
        <v>0.13532179820000001</v>
      </c>
      <c r="F622" s="249">
        <f t="shared" si="63"/>
        <v>0.13532179820000001</v>
      </c>
      <c r="G622" s="250">
        <f t="shared" si="64"/>
        <v>0.13532179820000001</v>
      </c>
      <c r="H622" s="275"/>
      <c r="I622" s="258"/>
      <c r="J622" s="330"/>
      <c r="K622" s="252"/>
      <c r="L622" s="252"/>
      <c r="M622" s="253"/>
    </row>
    <row r="623" spans="1:13" s="225" customFormat="1" ht="54">
      <c r="A623" s="243" t="s">
        <v>3003</v>
      </c>
      <c r="B623" s="255" t="s">
        <v>311</v>
      </c>
      <c r="C623" s="249"/>
      <c r="D623" s="249">
        <v>0.13527862199999999</v>
      </c>
      <c r="E623" s="249">
        <v>0.13527862199999999</v>
      </c>
      <c r="F623" s="249">
        <f t="shared" si="63"/>
        <v>0.13527862199999999</v>
      </c>
      <c r="G623" s="250">
        <f t="shared" si="64"/>
        <v>0.13527862199999999</v>
      </c>
      <c r="H623" s="275"/>
      <c r="I623" s="258"/>
      <c r="J623" s="330"/>
      <c r="K623" s="252"/>
      <c r="L623" s="252"/>
      <c r="M623" s="253"/>
    </row>
    <row r="624" spans="1:13" s="225" customFormat="1" ht="54">
      <c r="A624" s="243" t="s">
        <v>3002</v>
      </c>
      <c r="B624" s="255" t="s">
        <v>312</v>
      </c>
      <c r="C624" s="249"/>
      <c r="D624" s="249">
        <v>9.7630190000000006E-2</v>
      </c>
      <c r="E624" s="249">
        <v>9.7630190000000006E-2</v>
      </c>
      <c r="F624" s="249">
        <f t="shared" si="63"/>
        <v>9.7630190000000006E-2</v>
      </c>
      <c r="G624" s="250">
        <f t="shared" si="64"/>
        <v>9.7630190000000006E-2</v>
      </c>
      <c r="H624" s="275"/>
      <c r="I624" s="258"/>
      <c r="J624" s="330"/>
      <c r="K624" s="252"/>
      <c r="L624" s="252"/>
      <c r="M624" s="253"/>
    </row>
    <row r="625" spans="1:13" s="225" customFormat="1" ht="54">
      <c r="A625" s="243" t="s">
        <v>3001</v>
      </c>
      <c r="B625" s="255" t="s">
        <v>314</v>
      </c>
      <c r="C625" s="249"/>
      <c r="D625" s="249">
        <v>7.9994609999999994E-2</v>
      </c>
      <c r="E625" s="249">
        <v>7.9994609999999994E-2</v>
      </c>
      <c r="F625" s="249">
        <f t="shared" si="63"/>
        <v>7.9994609999999994E-2</v>
      </c>
      <c r="G625" s="250">
        <f t="shared" si="64"/>
        <v>7.9994609999999994E-2</v>
      </c>
      <c r="H625" s="275"/>
      <c r="I625" s="258"/>
      <c r="J625" s="330"/>
      <c r="K625" s="252"/>
      <c r="L625" s="252"/>
      <c r="M625" s="253"/>
    </row>
    <row r="626" spans="1:13" s="225" customFormat="1" ht="54">
      <c r="A626" s="243" t="s">
        <v>3000</v>
      </c>
      <c r="B626" s="255" t="s">
        <v>316</v>
      </c>
      <c r="C626" s="249"/>
      <c r="D626" s="249">
        <v>0.13859324000000001</v>
      </c>
      <c r="E626" s="249">
        <v>0.13859324000000001</v>
      </c>
      <c r="F626" s="249">
        <f t="shared" si="63"/>
        <v>0.13859324000000001</v>
      </c>
      <c r="G626" s="250">
        <f t="shared" si="64"/>
        <v>0.13859324000000001</v>
      </c>
      <c r="H626" s="283"/>
      <c r="I626" s="258"/>
      <c r="J626" s="330"/>
      <c r="K626" s="252"/>
      <c r="L626" s="252"/>
      <c r="M626" s="253"/>
    </row>
    <row r="627" spans="1:13" s="225" customFormat="1" ht="54">
      <c r="A627" s="243" t="s">
        <v>2999</v>
      </c>
      <c r="B627" s="255" t="s">
        <v>317</v>
      </c>
      <c r="C627" s="249"/>
      <c r="D627" s="249">
        <v>0.19086723999999999</v>
      </c>
      <c r="E627" s="249">
        <v>0.19086723999999999</v>
      </c>
      <c r="F627" s="249">
        <f t="shared" si="63"/>
        <v>0.19086723999999999</v>
      </c>
      <c r="G627" s="250">
        <f t="shared" si="64"/>
        <v>0.19086723999999999</v>
      </c>
      <c r="H627" s="275"/>
      <c r="I627" s="258"/>
      <c r="J627" s="330"/>
      <c r="K627" s="252"/>
      <c r="L627" s="252"/>
      <c r="M627" s="253"/>
    </row>
    <row r="628" spans="1:13" s="225" customFormat="1" ht="54">
      <c r="A628" s="243" t="s">
        <v>2998</v>
      </c>
      <c r="B628" s="255" t="s">
        <v>318</v>
      </c>
      <c r="C628" s="249"/>
      <c r="D628" s="249">
        <v>8.1970619999999994E-2</v>
      </c>
      <c r="E628" s="249">
        <v>8.1970619999999994E-2</v>
      </c>
      <c r="F628" s="249">
        <f t="shared" si="63"/>
        <v>8.1970619999999994E-2</v>
      </c>
      <c r="G628" s="250">
        <f t="shared" si="64"/>
        <v>8.1970619999999994E-2</v>
      </c>
      <c r="H628" s="275"/>
      <c r="I628" s="258"/>
      <c r="J628" s="330"/>
      <c r="K628" s="252"/>
      <c r="L628" s="252"/>
      <c r="M628" s="253"/>
    </row>
    <row r="629" spans="1:13" s="225" customFormat="1" ht="54">
      <c r="A629" s="243" t="s">
        <v>2997</v>
      </c>
      <c r="B629" s="255" t="s">
        <v>319</v>
      </c>
      <c r="C629" s="249"/>
      <c r="D629" s="249">
        <v>8.1970619999999994E-2</v>
      </c>
      <c r="E629" s="249">
        <v>8.1970619999999994E-2</v>
      </c>
      <c r="F629" s="249">
        <f t="shared" si="63"/>
        <v>8.1970619999999994E-2</v>
      </c>
      <c r="G629" s="250">
        <f t="shared" si="64"/>
        <v>8.1970619999999994E-2</v>
      </c>
      <c r="H629" s="275"/>
      <c r="I629" s="258"/>
      <c r="J629" s="330"/>
      <c r="K629" s="252"/>
      <c r="L629" s="252"/>
      <c r="M629" s="253"/>
    </row>
    <row r="630" spans="1:13" s="225" customFormat="1" ht="72">
      <c r="A630" s="243" t="s">
        <v>2996</v>
      </c>
      <c r="B630" s="255" t="s">
        <v>315</v>
      </c>
      <c r="C630" s="249"/>
      <c r="D630" s="249">
        <v>2.7779256599999997</v>
      </c>
      <c r="E630" s="249">
        <v>2.7412199999999998</v>
      </c>
      <c r="F630" s="249">
        <f t="shared" si="63"/>
        <v>2.7412199999999998</v>
      </c>
      <c r="G630" s="250">
        <f t="shared" si="64"/>
        <v>2.7412199999999998</v>
      </c>
      <c r="H630" s="275"/>
      <c r="I630" s="258">
        <f t="shared" ref="I630:I669" si="65">E630-D630</f>
        <v>-3.6705659999999973E-2</v>
      </c>
      <c r="J630" s="330">
        <f t="shared" ref="J630:J669" si="66">E630/D630-100%</f>
        <v>-1.3213334153801659E-2</v>
      </c>
      <c r="K630" s="252"/>
      <c r="L630" s="252"/>
      <c r="M630" s="253"/>
    </row>
    <row r="631" spans="1:13" s="225" customFormat="1" ht="90">
      <c r="A631" s="243" t="s">
        <v>2995</v>
      </c>
      <c r="B631" s="255" t="s">
        <v>2802</v>
      </c>
      <c r="C631" s="249"/>
      <c r="D631" s="249">
        <v>8.6499380799999998E-2</v>
      </c>
      <c r="E631" s="249">
        <v>8.6499380799999998E-2</v>
      </c>
      <c r="F631" s="249">
        <f t="shared" si="63"/>
        <v>8.6499380799999998E-2</v>
      </c>
      <c r="G631" s="250">
        <f t="shared" si="64"/>
        <v>8.6499380799999998E-2</v>
      </c>
      <c r="H631" s="275"/>
      <c r="I631" s="258"/>
      <c r="J631" s="330"/>
      <c r="K631" s="252"/>
      <c r="L631" s="252"/>
      <c r="M631" s="253"/>
    </row>
    <row r="632" spans="1:13" s="225" customFormat="1" ht="108">
      <c r="A632" s="243" t="s">
        <v>2994</v>
      </c>
      <c r="B632" s="255" t="s">
        <v>2993</v>
      </c>
      <c r="C632" s="249"/>
      <c r="D632" s="249">
        <v>0.11805383680000001</v>
      </c>
      <c r="E632" s="249">
        <v>0.11805383999999999</v>
      </c>
      <c r="F632" s="249">
        <f t="shared" si="63"/>
        <v>0.11805383999999999</v>
      </c>
      <c r="G632" s="250">
        <f t="shared" si="64"/>
        <v>0.11805383999999999</v>
      </c>
      <c r="H632" s="275"/>
      <c r="I632" s="258"/>
      <c r="J632" s="330"/>
      <c r="K632" s="252"/>
      <c r="L632" s="252"/>
      <c r="M632" s="253"/>
    </row>
    <row r="633" spans="1:13" s="236" customFormat="1" ht="18">
      <c r="A633" s="244" t="s">
        <v>595</v>
      </c>
      <c r="B633" s="254" t="s">
        <v>525</v>
      </c>
      <c r="C633" s="249"/>
      <c r="D633" s="249"/>
      <c r="E633" s="249"/>
      <c r="F633" s="249">
        <f t="shared" si="63"/>
        <v>0</v>
      </c>
      <c r="G633" s="250"/>
      <c r="H633" s="250"/>
      <c r="I633" s="258"/>
      <c r="J633" s="330"/>
      <c r="K633" s="252"/>
      <c r="L633" s="252"/>
      <c r="M633" s="253"/>
    </row>
    <row r="634" spans="1:13" s="225" customFormat="1" ht="18">
      <c r="A634" s="243" t="s">
        <v>758</v>
      </c>
      <c r="B634" s="255" t="s">
        <v>320</v>
      </c>
      <c r="C634" s="249"/>
      <c r="D634" s="249">
        <v>2.35</v>
      </c>
      <c r="E634" s="249">
        <v>2.3521152399999998</v>
      </c>
      <c r="F634" s="249">
        <f t="shared" si="63"/>
        <v>2.3521152399999998</v>
      </c>
      <c r="G634" s="250"/>
      <c r="H634" s="250"/>
      <c r="I634" s="258">
        <f t="shared" si="65"/>
        <v>2.1152399999997407E-3</v>
      </c>
      <c r="J634" s="330">
        <f t="shared" si="66"/>
        <v>9.0010212765956332E-4</v>
      </c>
      <c r="K634" s="252"/>
      <c r="L634" s="252"/>
      <c r="M634" s="253"/>
    </row>
    <row r="635" spans="1:13" s="225" customFormat="1" ht="36">
      <c r="A635" s="243" t="s">
        <v>759</v>
      </c>
      <c r="B635" s="255" t="s">
        <v>322</v>
      </c>
      <c r="C635" s="249"/>
      <c r="D635" s="249">
        <v>2.2000000000000002</v>
      </c>
      <c r="E635" s="249">
        <v>2.1548240000000001</v>
      </c>
      <c r="F635" s="249">
        <f t="shared" si="63"/>
        <v>2.1548240000000001</v>
      </c>
      <c r="G635" s="250"/>
      <c r="H635" s="250"/>
      <c r="I635" s="258">
        <f t="shared" si="65"/>
        <v>-4.5176000000000105E-2</v>
      </c>
      <c r="J635" s="330">
        <f t="shared" si="66"/>
        <v>-2.0534545454545472E-2</v>
      </c>
      <c r="K635" s="252"/>
      <c r="L635" s="252"/>
      <c r="M635" s="253"/>
    </row>
    <row r="636" spans="1:13" s="225" customFormat="1" ht="36">
      <c r="A636" s="243" t="s">
        <v>2992</v>
      </c>
      <c r="B636" s="255" t="s">
        <v>2991</v>
      </c>
      <c r="C636" s="249"/>
      <c r="D636" s="249">
        <v>2.5000000000000001E-2</v>
      </c>
      <c r="E636" s="249">
        <v>2.664E-2</v>
      </c>
      <c r="F636" s="249">
        <f t="shared" si="63"/>
        <v>2.664E-2</v>
      </c>
      <c r="G636" s="250"/>
      <c r="H636" s="250"/>
      <c r="I636" s="258">
        <f t="shared" si="65"/>
        <v>1.6399999999999991E-3</v>
      </c>
      <c r="J636" s="330">
        <f t="shared" si="66"/>
        <v>6.5599999999999881E-2</v>
      </c>
      <c r="K636" s="252"/>
      <c r="L636" s="252"/>
      <c r="M636" s="253"/>
    </row>
    <row r="637" spans="1:13" s="225" customFormat="1" ht="54">
      <c r="A637" s="243" t="s">
        <v>2990</v>
      </c>
      <c r="B637" s="255" t="s">
        <v>2989</v>
      </c>
      <c r="C637" s="249"/>
      <c r="D637" s="249">
        <v>2.5000000000000001E-2</v>
      </c>
      <c r="E637" s="249">
        <v>3.039E-2</v>
      </c>
      <c r="F637" s="249">
        <f t="shared" si="63"/>
        <v>3.039E-2</v>
      </c>
      <c r="G637" s="250"/>
      <c r="H637" s="250"/>
      <c r="I637" s="258">
        <f t="shared" si="65"/>
        <v>5.389999999999999E-3</v>
      </c>
      <c r="J637" s="330">
        <f t="shared" si="66"/>
        <v>0.21560000000000001</v>
      </c>
      <c r="K637" s="250">
        <f t="shared" ref="K637:K638" si="67">I637</f>
        <v>5.389999999999999E-3</v>
      </c>
      <c r="L637" s="252"/>
      <c r="M637" s="256"/>
    </row>
    <row r="638" spans="1:13" s="225" customFormat="1" ht="54">
      <c r="A638" s="243" t="s">
        <v>2988</v>
      </c>
      <c r="B638" s="255" t="s">
        <v>2987</v>
      </c>
      <c r="C638" s="249"/>
      <c r="D638" s="249">
        <v>0.03</v>
      </c>
      <c r="E638" s="249">
        <v>0.17518</v>
      </c>
      <c r="F638" s="249">
        <f t="shared" si="63"/>
        <v>0.17518</v>
      </c>
      <c r="G638" s="250"/>
      <c r="H638" s="250"/>
      <c r="I638" s="258">
        <f t="shared" si="65"/>
        <v>0.14518</v>
      </c>
      <c r="J638" s="330">
        <f t="shared" si="66"/>
        <v>4.8393333333333333</v>
      </c>
      <c r="K638" s="250">
        <f t="shared" si="67"/>
        <v>0.14518</v>
      </c>
      <c r="L638" s="252"/>
      <c r="M638" s="256"/>
    </row>
    <row r="639" spans="1:13" s="236" customFormat="1" ht="18">
      <c r="A639" s="245" t="s">
        <v>528</v>
      </c>
      <c r="B639" s="254" t="s">
        <v>597</v>
      </c>
      <c r="C639" s="249"/>
      <c r="D639" s="249"/>
      <c r="E639" s="249"/>
      <c r="F639" s="249"/>
      <c r="G639" s="250"/>
      <c r="H639" s="250"/>
      <c r="I639" s="258"/>
      <c r="J639" s="330"/>
      <c r="K639" s="252"/>
      <c r="L639" s="252"/>
      <c r="M639" s="253"/>
    </row>
    <row r="640" spans="1:13" s="225" customFormat="1" ht="18">
      <c r="A640" s="243" t="s">
        <v>760</v>
      </c>
      <c r="B640" s="255" t="s">
        <v>194</v>
      </c>
      <c r="C640" s="249"/>
      <c r="D640" s="249">
        <v>8.1699999999999995E-2</v>
      </c>
      <c r="E640" s="249">
        <v>8.1699999999999995E-2</v>
      </c>
      <c r="F640" s="249">
        <f t="shared" si="63"/>
        <v>8.1699999999999995E-2</v>
      </c>
      <c r="G640" s="250">
        <f>E640</f>
        <v>8.1699999999999995E-2</v>
      </c>
      <c r="H640" s="250"/>
      <c r="I640" s="258"/>
      <c r="J640" s="330"/>
      <c r="K640" s="252"/>
      <c r="L640" s="252"/>
      <c r="M640" s="253"/>
    </row>
    <row r="641" spans="1:13" s="225" customFormat="1" ht="18">
      <c r="A641" s="243" t="s">
        <v>761</v>
      </c>
      <c r="B641" s="255" t="s">
        <v>321</v>
      </c>
      <c r="C641" s="249"/>
      <c r="D641" s="249">
        <v>0.1678</v>
      </c>
      <c r="E641" s="249">
        <v>0.1678</v>
      </c>
      <c r="F641" s="249">
        <f t="shared" si="63"/>
        <v>0.1678</v>
      </c>
      <c r="G641" s="250">
        <f>E641</f>
        <v>0.1678</v>
      </c>
      <c r="H641" s="250"/>
      <c r="I641" s="258"/>
      <c r="J641" s="330"/>
      <c r="K641" s="252"/>
      <c r="L641" s="252"/>
      <c r="M641" s="253"/>
    </row>
    <row r="642" spans="1:13" s="236" customFormat="1" ht="18">
      <c r="A642" s="245" t="s">
        <v>599</v>
      </c>
      <c r="B642" s="254" t="s">
        <v>482</v>
      </c>
      <c r="C642" s="249"/>
      <c r="D642" s="249"/>
      <c r="E642" s="249"/>
      <c r="F642" s="249"/>
      <c r="G642" s="250"/>
      <c r="H642" s="250"/>
      <c r="I642" s="258"/>
      <c r="J642" s="330"/>
      <c r="K642" s="252"/>
      <c r="L642" s="252"/>
      <c r="M642" s="253"/>
    </row>
    <row r="643" spans="1:13" s="225" customFormat="1" ht="18">
      <c r="A643" s="243" t="s">
        <v>762</v>
      </c>
      <c r="B643" s="260" t="s">
        <v>323</v>
      </c>
      <c r="C643" s="249"/>
      <c r="D643" s="249">
        <v>0.34905694059999998</v>
      </c>
      <c r="E643" s="249">
        <v>0.3532313306</v>
      </c>
      <c r="F643" s="249">
        <f t="shared" si="63"/>
        <v>0.3532313306</v>
      </c>
      <c r="G643" s="250"/>
      <c r="H643" s="250"/>
      <c r="I643" s="258">
        <f t="shared" si="65"/>
        <v>4.1743900000000278E-3</v>
      </c>
      <c r="J643" s="330">
        <f t="shared" si="66"/>
        <v>1.1959051703210877E-2</v>
      </c>
      <c r="K643" s="252"/>
      <c r="L643" s="252"/>
      <c r="M643" s="253"/>
    </row>
    <row r="644" spans="1:13" s="237" customFormat="1" ht="24" customHeight="1">
      <c r="A644" s="343" t="s">
        <v>506</v>
      </c>
      <c r="B644" s="344" t="s">
        <v>353</v>
      </c>
      <c r="C644" s="249"/>
      <c r="D644" s="249">
        <v>12.109689727800003</v>
      </c>
      <c r="E644" s="249">
        <v>12.03658066</v>
      </c>
      <c r="F644" s="249">
        <f t="shared" si="63"/>
        <v>12.03658066</v>
      </c>
      <c r="G644" s="249">
        <f>SUM(G645:G669)</f>
        <v>9.263098059999999</v>
      </c>
      <c r="H644" s="249">
        <f>SUM(H645:H669)</f>
        <v>0</v>
      </c>
      <c r="I644" s="258">
        <f t="shared" si="65"/>
        <v>-7.3109067800002592E-2</v>
      </c>
      <c r="J644" s="330">
        <f t="shared" si="66"/>
        <v>-6.0372370757086902E-3</v>
      </c>
      <c r="K644" s="252"/>
      <c r="L644" s="252"/>
      <c r="M644" s="253"/>
    </row>
    <row r="645" spans="1:13" s="236" customFormat="1" ht="18">
      <c r="A645" s="244" t="s">
        <v>519</v>
      </c>
      <c r="B645" s="254" t="s">
        <v>2750</v>
      </c>
      <c r="C645" s="249"/>
      <c r="D645" s="249"/>
      <c r="E645" s="249"/>
      <c r="F645" s="249"/>
      <c r="G645" s="250"/>
      <c r="H645" s="250"/>
      <c r="I645" s="258"/>
      <c r="J645" s="330"/>
      <c r="K645" s="252"/>
      <c r="L645" s="252"/>
      <c r="M645" s="253"/>
    </row>
    <row r="646" spans="1:13" s="225" customFormat="1" ht="54">
      <c r="A646" s="243" t="s">
        <v>2859</v>
      </c>
      <c r="B646" s="255" t="s">
        <v>355</v>
      </c>
      <c r="C646" s="249"/>
      <c r="D646" s="249">
        <v>1.3984725699999998</v>
      </c>
      <c r="E646" s="249">
        <v>1.3585396099999998</v>
      </c>
      <c r="F646" s="249">
        <f t="shared" si="63"/>
        <v>1.3585396099999998</v>
      </c>
      <c r="G646" s="250">
        <f>E646</f>
        <v>1.3585396099999998</v>
      </c>
      <c r="H646" s="250"/>
      <c r="I646" s="258">
        <f t="shared" si="65"/>
        <v>-3.9932960000000017E-2</v>
      </c>
      <c r="J646" s="330">
        <f t="shared" si="66"/>
        <v>-2.8554696643066868E-2</v>
      </c>
      <c r="K646" s="252"/>
      <c r="L646" s="252"/>
      <c r="M646" s="253"/>
    </row>
    <row r="647" spans="1:13" s="225" customFormat="1" ht="36">
      <c r="A647" s="243" t="s">
        <v>2860</v>
      </c>
      <c r="B647" s="255" t="s">
        <v>356</v>
      </c>
      <c r="C647" s="249"/>
      <c r="D647" s="249">
        <v>0.77300000000000002</v>
      </c>
      <c r="E647" s="249">
        <v>0.67458293999999996</v>
      </c>
      <c r="F647" s="249">
        <f t="shared" si="63"/>
        <v>0.67458293999999996</v>
      </c>
      <c r="G647" s="250"/>
      <c r="H647" s="250"/>
      <c r="I647" s="258">
        <f t="shared" si="65"/>
        <v>-9.8417060000000056E-2</v>
      </c>
      <c r="J647" s="330">
        <f t="shared" si="66"/>
        <v>-0.12731831824062101</v>
      </c>
      <c r="K647" s="252"/>
      <c r="L647" s="252"/>
      <c r="M647" s="253"/>
    </row>
    <row r="648" spans="1:13" s="225" customFormat="1" ht="54">
      <c r="A648" s="243" t="s">
        <v>2861</v>
      </c>
      <c r="B648" s="271" t="s">
        <v>2803</v>
      </c>
      <c r="C648" s="249"/>
      <c r="D648" s="249">
        <v>1.2436684200000001</v>
      </c>
      <c r="E648" s="249">
        <v>1.3985993100000003</v>
      </c>
      <c r="F648" s="249">
        <f t="shared" si="63"/>
        <v>1.3985993100000003</v>
      </c>
      <c r="G648" s="250"/>
      <c r="H648" s="250"/>
      <c r="I648" s="258">
        <f t="shared" si="65"/>
        <v>0.15493089000000015</v>
      </c>
      <c r="J648" s="330">
        <f t="shared" si="66"/>
        <v>0.12457572091442204</v>
      </c>
      <c r="K648" s="252"/>
      <c r="L648" s="252"/>
      <c r="M648" s="253"/>
    </row>
    <row r="649" spans="1:13" s="236" customFormat="1" ht="18">
      <c r="A649" s="244" t="s">
        <v>594</v>
      </c>
      <c r="B649" s="254" t="s">
        <v>524</v>
      </c>
      <c r="C649" s="249"/>
      <c r="D649" s="249"/>
      <c r="E649" s="249"/>
      <c r="F649" s="249"/>
      <c r="G649" s="250"/>
      <c r="H649" s="250"/>
      <c r="I649" s="258"/>
      <c r="J649" s="330"/>
      <c r="K649" s="252"/>
      <c r="L649" s="252"/>
      <c r="M649" s="253"/>
    </row>
    <row r="650" spans="1:13" s="225" customFormat="1" ht="126">
      <c r="A650" s="243" t="s">
        <v>2862</v>
      </c>
      <c r="B650" s="255" t="s">
        <v>360</v>
      </c>
      <c r="C650" s="249"/>
      <c r="D650" s="249">
        <v>0.63</v>
      </c>
      <c r="E650" s="249">
        <v>0.6006667</v>
      </c>
      <c r="F650" s="249">
        <f t="shared" si="63"/>
        <v>0.6006667</v>
      </c>
      <c r="G650" s="250">
        <f>E650</f>
        <v>0.6006667</v>
      </c>
      <c r="H650" s="250"/>
      <c r="I650" s="258">
        <f t="shared" si="65"/>
        <v>-2.9333300000000007E-2</v>
      </c>
      <c r="J650" s="330">
        <f t="shared" si="66"/>
        <v>-4.6560793650793686E-2</v>
      </c>
      <c r="K650" s="252"/>
      <c r="L650" s="252"/>
      <c r="M650" s="253"/>
    </row>
    <row r="651" spans="1:13" s="225" customFormat="1" ht="54">
      <c r="A651" s="243" t="s">
        <v>2863</v>
      </c>
      <c r="B651" s="255" t="s">
        <v>361</v>
      </c>
      <c r="C651" s="249"/>
      <c r="D651" s="249">
        <v>1.75906356</v>
      </c>
      <c r="E651" s="249">
        <v>1.80510024</v>
      </c>
      <c r="F651" s="249">
        <f t="shared" si="63"/>
        <v>1.80510024</v>
      </c>
      <c r="G651" s="250">
        <f>E651</f>
        <v>1.80510024</v>
      </c>
      <c r="H651" s="250"/>
      <c r="I651" s="258">
        <f t="shared" si="65"/>
        <v>4.6036680000000052E-2</v>
      </c>
      <c r="J651" s="330">
        <f t="shared" si="66"/>
        <v>2.6171129370675006E-2</v>
      </c>
      <c r="K651" s="252"/>
      <c r="L651" s="252"/>
      <c r="M651" s="253"/>
    </row>
    <row r="652" spans="1:13" s="225" customFormat="1" ht="72">
      <c r="A652" s="243" t="s">
        <v>2864</v>
      </c>
      <c r="B652" s="255" t="s">
        <v>357</v>
      </c>
      <c r="C652" s="249"/>
      <c r="D652" s="249">
        <v>1.9370000000000001</v>
      </c>
      <c r="E652" s="249">
        <v>2.0388048400000001</v>
      </c>
      <c r="F652" s="249">
        <f t="shared" si="63"/>
        <v>2.0388048400000001</v>
      </c>
      <c r="G652" s="249">
        <v>2.0388048400000001</v>
      </c>
      <c r="H652" s="250"/>
      <c r="I652" s="258">
        <f t="shared" si="65"/>
        <v>0.10180484000000001</v>
      </c>
      <c r="J652" s="330">
        <f t="shared" si="66"/>
        <v>5.2557996902426352E-2</v>
      </c>
      <c r="K652" s="252"/>
      <c r="L652" s="252"/>
      <c r="M652" s="253"/>
    </row>
    <row r="653" spans="1:13" s="225" customFormat="1" ht="72">
      <c r="A653" s="243" t="s">
        <v>2865</v>
      </c>
      <c r="B653" s="255" t="s">
        <v>359</v>
      </c>
      <c r="C653" s="249"/>
      <c r="D653" s="249">
        <v>1.2832932400000001</v>
      </c>
      <c r="E653" s="249">
        <v>1.2661889500000001</v>
      </c>
      <c r="F653" s="249">
        <f t="shared" si="63"/>
        <v>1.2661889500000001</v>
      </c>
      <c r="G653" s="249">
        <v>1.2661889500000001</v>
      </c>
      <c r="H653" s="250"/>
      <c r="I653" s="258">
        <f t="shared" si="65"/>
        <v>-1.7104290000000022E-2</v>
      </c>
      <c r="J653" s="330">
        <f t="shared" si="66"/>
        <v>-1.3328434582886128E-2</v>
      </c>
      <c r="K653" s="252"/>
      <c r="L653" s="252"/>
      <c r="M653" s="253"/>
    </row>
    <row r="654" spans="1:13" s="225" customFormat="1" ht="72">
      <c r="A654" s="243" t="s">
        <v>2986</v>
      </c>
      <c r="B654" s="255" t="s">
        <v>3448</v>
      </c>
      <c r="C654" s="249"/>
      <c r="D654" s="249">
        <v>0.73817313780000005</v>
      </c>
      <c r="E654" s="249">
        <v>0.66203699999999999</v>
      </c>
      <c r="F654" s="249">
        <f t="shared" si="63"/>
        <v>0.66203699999999999</v>
      </c>
      <c r="G654" s="249">
        <v>0.66203699999999999</v>
      </c>
      <c r="H654" s="250"/>
      <c r="I654" s="258">
        <f t="shared" si="65"/>
        <v>-7.6136137800000059E-2</v>
      </c>
      <c r="J654" s="330">
        <f t="shared" si="66"/>
        <v>-0.10314130100549435</v>
      </c>
      <c r="K654" s="252"/>
      <c r="L654" s="252"/>
      <c r="M654" s="253"/>
    </row>
    <row r="655" spans="1:13" s="225" customFormat="1" ht="54">
      <c r="A655" s="243" t="s">
        <v>2985</v>
      </c>
      <c r="B655" s="255" t="s">
        <v>3449</v>
      </c>
      <c r="C655" s="249"/>
      <c r="D655" s="249">
        <v>0.2423159</v>
      </c>
      <c r="E655" s="249">
        <v>0.25067400000000001</v>
      </c>
      <c r="F655" s="249">
        <f t="shared" si="63"/>
        <v>0.25067400000000001</v>
      </c>
      <c r="G655" s="249">
        <v>0.25067400000000001</v>
      </c>
      <c r="H655" s="250"/>
      <c r="I655" s="258">
        <f t="shared" si="65"/>
        <v>8.3581000000000072E-3</v>
      </c>
      <c r="J655" s="330">
        <f t="shared" si="66"/>
        <v>3.4492577664115398E-2</v>
      </c>
      <c r="K655" s="252"/>
      <c r="L655" s="252"/>
      <c r="M655" s="253"/>
    </row>
    <row r="656" spans="1:13" s="236" customFormat="1" ht="18">
      <c r="A656" s="244" t="s">
        <v>595</v>
      </c>
      <c r="B656" s="254" t="s">
        <v>525</v>
      </c>
      <c r="C656" s="249"/>
      <c r="D656" s="249"/>
      <c r="E656" s="249"/>
      <c r="F656" s="249"/>
      <c r="G656" s="250"/>
      <c r="H656" s="250"/>
      <c r="I656" s="258"/>
      <c r="J656" s="330"/>
      <c r="K656" s="252"/>
      <c r="L656" s="252"/>
      <c r="M656" s="253"/>
    </row>
    <row r="657" spans="1:13" s="225" customFormat="1" ht="36">
      <c r="A657" s="243" t="s">
        <v>763</v>
      </c>
      <c r="B657" s="255" t="s">
        <v>364</v>
      </c>
      <c r="C657" s="249"/>
      <c r="D657" s="249">
        <v>0.15</v>
      </c>
      <c r="E657" s="249">
        <v>0.14030035000000002</v>
      </c>
      <c r="F657" s="249">
        <f t="shared" si="63"/>
        <v>0.14030035000000002</v>
      </c>
      <c r="G657" s="250"/>
      <c r="H657" s="250"/>
      <c r="I657" s="258">
        <f t="shared" si="65"/>
        <v>-9.6996499999999763E-3</v>
      </c>
      <c r="J657" s="330">
        <f t="shared" si="66"/>
        <v>-6.4664333333333213E-2</v>
      </c>
      <c r="K657" s="252"/>
      <c r="L657" s="252"/>
      <c r="M657" s="253"/>
    </row>
    <row r="658" spans="1:13" s="225" customFormat="1" ht="36">
      <c r="A658" s="243" t="s">
        <v>764</v>
      </c>
      <c r="B658" s="255" t="s">
        <v>365</v>
      </c>
      <c r="C658" s="249"/>
      <c r="D658" s="249">
        <v>4.1799999999999997E-2</v>
      </c>
      <c r="E658" s="249">
        <v>0.1023</v>
      </c>
      <c r="F658" s="249">
        <f t="shared" si="63"/>
        <v>0.1023</v>
      </c>
      <c r="G658" s="250"/>
      <c r="H658" s="250"/>
      <c r="I658" s="258">
        <f t="shared" si="65"/>
        <v>6.0500000000000005E-2</v>
      </c>
      <c r="J658" s="330">
        <f t="shared" si="66"/>
        <v>1.4473684210526319</v>
      </c>
      <c r="K658" s="250">
        <f>I658</f>
        <v>6.0500000000000005E-2</v>
      </c>
      <c r="L658" s="252"/>
      <c r="M658" s="256"/>
    </row>
    <row r="659" spans="1:13" s="225" customFormat="1" ht="36">
      <c r="A659" s="243" t="s">
        <v>765</v>
      </c>
      <c r="B659" s="255" t="s">
        <v>366</v>
      </c>
      <c r="C659" s="249"/>
      <c r="D659" s="249">
        <v>9.9030000000000007E-2</v>
      </c>
      <c r="E659" s="249">
        <v>9.9250000000000005E-2</v>
      </c>
      <c r="F659" s="249">
        <f t="shared" si="63"/>
        <v>9.9250000000000005E-2</v>
      </c>
      <c r="G659" s="250"/>
      <c r="H659" s="250"/>
      <c r="I659" s="258"/>
      <c r="J659" s="330">
        <f t="shared" si="66"/>
        <v>2.2215490255477199E-3</v>
      </c>
      <c r="K659" s="252"/>
      <c r="L659" s="252"/>
      <c r="M659" s="253"/>
    </row>
    <row r="660" spans="1:13" s="225" customFormat="1" ht="36">
      <c r="A660" s="243" t="s">
        <v>766</v>
      </c>
      <c r="B660" s="255" t="s">
        <v>367</v>
      </c>
      <c r="C660" s="249"/>
      <c r="D660" s="249">
        <v>9.4950000000000007E-2</v>
      </c>
      <c r="E660" s="249">
        <v>4.5449999999999997E-2</v>
      </c>
      <c r="F660" s="249">
        <f t="shared" si="63"/>
        <v>4.5449999999999997E-2</v>
      </c>
      <c r="G660" s="250"/>
      <c r="H660" s="250"/>
      <c r="I660" s="258">
        <f t="shared" si="65"/>
        <v>-4.9500000000000009E-2</v>
      </c>
      <c r="J660" s="330">
        <f t="shared" si="66"/>
        <v>-0.52132701421800953</v>
      </c>
      <c r="K660" s="250">
        <f t="shared" ref="K660:K661" si="68">I660</f>
        <v>-4.9500000000000009E-2</v>
      </c>
      <c r="L660" s="252"/>
      <c r="M660" s="256"/>
    </row>
    <row r="661" spans="1:13" s="225" customFormat="1" ht="36">
      <c r="A661" s="243" t="s">
        <v>767</v>
      </c>
      <c r="B661" s="284" t="s">
        <v>2984</v>
      </c>
      <c r="C661" s="249"/>
      <c r="D661" s="249">
        <v>0.12494</v>
      </c>
      <c r="E661" s="249">
        <v>9.9720000000000003E-2</v>
      </c>
      <c r="F661" s="249">
        <f t="shared" si="63"/>
        <v>9.9720000000000003E-2</v>
      </c>
      <c r="G661" s="250"/>
      <c r="H661" s="250"/>
      <c r="I661" s="258">
        <f t="shared" si="65"/>
        <v>-2.5219999999999992E-2</v>
      </c>
      <c r="J661" s="330">
        <f t="shared" si="66"/>
        <v>-0.20185689130782769</v>
      </c>
      <c r="K661" s="250">
        <f t="shared" si="68"/>
        <v>-2.5219999999999992E-2</v>
      </c>
      <c r="L661" s="252"/>
      <c r="M661" s="256"/>
    </row>
    <row r="662" spans="1:13" s="225" customFormat="1" ht="36">
      <c r="A662" s="243" t="s">
        <v>768</v>
      </c>
      <c r="B662" s="255" t="s">
        <v>2983</v>
      </c>
      <c r="C662" s="249"/>
      <c r="D662" s="249">
        <v>0.16794999999999999</v>
      </c>
      <c r="E662" s="249">
        <v>0.16727</v>
      </c>
      <c r="F662" s="249">
        <f t="shared" si="63"/>
        <v>0.16727</v>
      </c>
      <c r="G662" s="250"/>
      <c r="H662" s="250"/>
      <c r="I662" s="258">
        <f t="shared" si="65"/>
        <v>-6.7999999999998617E-4</v>
      </c>
      <c r="J662" s="330">
        <f t="shared" si="66"/>
        <v>-4.0488240547781329E-3</v>
      </c>
      <c r="K662" s="252"/>
      <c r="L662" s="252"/>
      <c r="M662" s="253"/>
    </row>
    <row r="663" spans="1:13" s="225" customFormat="1" ht="36">
      <c r="A663" s="243" t="s">
        <v>769</v>
      </c>
      <c r="B663" s="255" t="s">
        <v>2982</v>
      </c>
      <c r="C663" s="249"/>
      <c r="D663" s="249">
        <v>0.14784</v>
      </c>
      <c r="E663" s="249">
        <v>4.6010000000000002E-2</v>
      </c>
      <c r="F663" s="249">
        <f t="shared" si="63"/>
        <v>4.6010000000000002E-2</v>
      </c>
      <c r="G663" s="250"/>
      <c r="H663" s="250"/>
      <c r="I663" s="258">
        <f t="shared" si="65"/>
        <v>-0.10183</v>
      </c>
      <c r="J663" s="330">
        <f t="shared" si="66"/>
        <v>-0.68878517316017307</v>
      </c>
      <c r="K663" s="250">
        <f>I663</f>
        <v>-0.10183</v>
      </c>
      <c r="L663" s="252"/>
      <c r="M663" s="256"/>
    </row>
    <row r="664" spans="1:13" s="236" customFormat="1" ht="18">
      <c r="A664" s="245" t="s">
        <v>528</v>
      </c>
      <c r="B664" s="254" t="s">
        <v>597</v>
      </c>
      <c r="C664" s="249"/>
      <c r="D664" s="249"/>
      <c r="E664" s="249"/>
      <c r="F664" s="249"/>
      <c r="G664" s="250"/>
      <c r="H664" s="250"/>
      <c r="I664" s="258"/>
      <c r="J664" s="330"/>
      <c r="K664" s="252"/>
      <c r="L664" s="252"/>
      <c r="M664" s="253"/>
    </row>
    <row r="665" spans="1:13" s="225" customFormat="1" ht="36">
      <c r="A665" s="243" t="s">
        <v>770</v>
      </c>
      <c r="B665" s="255" t="s">
        <v>362</v>
      </c>
      <c r="C665" s="249"/>
      <c r="D665" s="249">
        <v>0.62244999999999995</v>
      </c>
      <c r="E665" s="249">
        <v>0.62249900000000002</v>
      </c>
      <c r="F665" s="249">
        <f t="shared" si="63"/>
        <v>0.62249900000000002</v>
      </c>
      <c r="G665" s="250">
        <f>E665</f>
        <v>0.62249900000000002</v>
      </c>
      <c r="H665" s="250"/>
      <c r="I665" s="258"/>
      <c r="J665" s="330"/>
      <c r="K665" s="252"/>
      <c r="L665" s="252"/>
      <c r="M665" s="253"/>
    </row>
    <row r="666" spans="1:13" s="225" customFormat="1" ht="36">
      <c r="A666" s="243" t="s">
        <v>771</v>
      </c>
      <c r="B666" s="255" t="s">
        <v>363</v>
      </c>
      <c r="C666" s="249"/>
      <c r="D666" s="249">
        <v>0.1257529</v>
      </c>
      <c r="E666" s="249">
        <v>0.12575259999999999</v>
      </c>
      <c r="F666" s="249">
        <f t="shared" si="63"/>
        <v>0.12575259999999999</v>
      </c>
      <c r="G666" s="250">
        <f t="shared" ref="G666:G667" si="69">E666</f>
        <v>0.12575259999999999</v>
      </c>
      <c r="H666" s="250"/>
      <c r="I666" s="258"/>
      <c r="J666" s="330"/>
      <c r="K666" s="252"/>
      <c r="L666" s="252"/>
      <c r="M666" s="253"/>
    </row>
    <row r="667" spans="1:13" s="225" customFormat="1" ht="18">
      <c r="A667" s="243" t="s">
        <v>2981</v>
      </c>
      <c r="B667" s="255" t="s">
        <v>2804</v>
      </c>
      <c r="C667" s="249"/>
      <c r="D667" s="249">
        <v>0.47499000000000002</v>
      </c>
      <c r="E667" s="249">
        <v>0.47499899999999995</v>
      </c>
      <c r="F667" s="249">
        <f t="shared" si="63"/>
        <v>0.47499899999999995</v>
      </c>
      <c r="G667" s="250">
        <f t="shared" si="69"/>
        <v>0.47499899999999995</v>
      </c>
      <c r="H667" s="250"/>
      <c r="I667" s="258"/>
      <c r="J667" s="330"/>
      <c r="K667" s="252"/>
      <c r="L667" s="252"/>
      <c r="M667" s="253"/>
    </row>
    <row r="668" spans="1:13" s="236" customFormat="1" ht="18">
      <c r="A668" s="245" t="s">
        <v>529</v>
      </c>
      <c r="B668" s="254" t="s">
        <v>522</v>
      </c>
      <c r="C668" s="249"/>
      <c r="D668" s="249"/>
      <c r="E668" s="249"/>
      <c r="F668" s="249"/>
      <c r="G668" s="250"/>
      <c r="H668" s="250"/>
      <c r="I668" s="258"/>
      <c r="J668" s="330"/>
      <c r="K668" s="252"/>
      <c r="L668" s="252"/>
      <c r="M668" s="253"/>
    </row>
    <row r="669" spans="1:13" s="225" customFormat="1" ht="36">
      <c r="A669" s="243" t="s">
        <v>772</v>
      </c>
      <c r="B669" s="255" t="s">
        <v>548</v>
      </c>
      <c r="C669" s="249"/>
      <c r="D669" s="249">
        <v>5.5E-2</v>
      </c>
      <c r="E669" s="249">
        <v>5.7836120000000005E-2</v>
      </c>
      <c r="F669" s="249">
        <f t="shared" si="63"/>
        <v>5.7836120000000005E-2</v>
      </c>
      <c r="G669" s="250">
        <f>E669</f>
        <v>5.7836120000000005E-2</v>
      </c>
      <c r="H669" s="250"/>
      <c r="I669" s="258">
        <f t="shared" si="65"/>
        <v>2.8361200000000045E-3</v>
      </c>
      <c r="J669" s="330">
        <f t="shared" si="66"/>
        <v>5.1565818181818157E-2</v>
      </c>
      <c r="K669" s="252"/>
      <c r="L669" s="252"/>
      <c r="M669" s="253"/>
    </row>
    <row r="670" spans="1:13" s="237" customFormat="1" ht="34.5" customHeight="1">
      <c r="A670" s="343" t="s">
        <v>526</v>
      </c>
      <c r="B670" s="344" t="s">
        <v>324</v>
      </c>
      <c r="C670" s="249"/>
      <c r="D670" s="249">
        <v>17.909088054999994</v>
      </c>
      <c r="E670" s="249">
        <v>20.037645568799995</v>
      </c>
      <c r="F670" s="249">
        <f t="shared" ref="F670:F715" si="70">E670</f>
        <v>20.037645568799995</v>
      </c>
      <c r="G670" s="249">
        <f>SUM(G672:G700)</f>
        <v>17.724399655600006</v>
      </c>
      <c r="H670" s="249">
        <f>SUM(H672:H700)</f>
        <v>0</v>
      </c>
      <c r="I670" s="258">
        <f t="shared" ref="I670:I714" si="71">E670-D670</f>
        <v>2.1285575138000006</v>
      </c>
      <c r="J670" s="330">
        <f t="shared" ref="J670:J714" si="72">E670/D670-100%</f>
        <v>0.11885348417870634</v>
      </c>
      <c r="K670" s="252"/>
      <c r="L670" s="252"/>
      <c r="M670" s="253"/>
    </row>
    <row r="671" spans="1:13" s="236" customFormat="1" ht="18">
      <c r="A671" s="244" t="s">
        <v>594</v>
      </c>
      <c r="B671" s="254" t="s">
        <v>524</v>
      </c>
      <c r="C671" s="249"/>
      <c r="D671" s="249"/>
      <c r="E671" s="249"/>
      <c r="F671" s="249"/>
      <c r="G671" s="250"/>
      <c r="H671" s="250"/>
      <c r="I671" s="258"/>
      <c r="J671" s="330"/>
      <c r="K671" s="252"/>
      <c r="L671" s="252"/>
      <c r="M671" s="253"/>
    </row>
    <row r="672" spans="1:13" s="225" customFormat="1" ht="72">
      <c r="A672" s="243" t="s">
        <v>2980</v>
      </c>
      <c r="B672" s="255" t="s">
        <v>342</v>
      </c>
      <c r="C672" s="249"/>
      <c r="D672" s="249">
        <v>0.85952099999999998</v>
      </c>
      <c r="E672" s="249">
        <v>0.91726893479999994</v>
      </c>
      <c r="F672" s="249">
        <f t="shared" si="70"/>
        <v>0.91726893479999994</v>
      </c>
      <c r="G672" s="285">
        <v>0.91726836479999996</v>
      </c>
      <c r="H672" s="329"/>
      <c r="I672" s="258">
        <f t="shared" si="71"/>
        <v>5.7747934799999956E-2</v>
      </c>
      <c r="J672" s="330">
        <f t="shared" si="72"/>
        <v>6.7186182536552286E-2</v>
      </c>
      <c r="K672" s="252"/>
      <c r="L672" s="252"/>
      <c r="M672" s="253"/>
    </row>
    <row r="673" spans="1:13" s="225" customFormat="1" ht="72">
      <c r="A673" s="243" t="s">
        <v>2979</v>
      </c>
      <c r="B673" s="255" t="s">
        <v>344</v>
      </c>
      <c r="C673" s="249"/>
      <c r="D673" s="249">
        <v>3.6203739210000005</v>
      </c>
      <c r="E673" s="249">
        <v>3.9468980999999999</v>
      </c>
      <c r="F673" s="249">
        <f t="shared" si="70"/>
        <v>3.9468980999999999</v>
      </c>
      <c r="G673" s="285">
        <v>3.9468901876000002</v>
      </c>
      <c r="H673" s="329"/>
      <c r="I673" s="258">
        <f t="shared" si="71"/>
        <v>0.3265241789999993</v>
      </c>
      <c r="J673" s="330">
        <f t="shared" si="72"/>
        <v>9.0190733367620846E-2</v>
      </c>
      <c r="K673" s="252"/>
      <c r="L673" s="252"/>
      <c r="M673" s="253"/>
    </row>
    <row r="674" spans="1:13" s="225" customFormat="1" ht="72">
      <c r="A674" s="243" t="s">
        <v>2978</v>
      </c>
      <c r="B674" s="255" t="s">
        <v>346</v>
      </c>
      <c r="C674" s="249"/>
      <c r="D674" s="249">
        <v>0.64147500000000002</v>
      </c>
      <c r="E674" s="249">
        <v>0.72722105000000015</v>
      </c>
      <c r="F674" s="249">
        <f t="shared" si="70"/>
        <v>0.72722105000000015</v>
      </c>
      <c r="G674" s="285">
        <v>0.72722084620000005</v>
      </c>
      <c r="H674" s="329"/>
      <c r="I674" s="258">
        <f t="shared" si="71"/>
        <v>8.5746050000000129E-2</v>
      </c>
      <c r="J674" s="330">
        <f t="shared" si="72"/>
        <v>0.13367013523520033</v>
      </c>
      <c r="K674" s="252"/>
      <c r="L674" s="252"/>
      <c r="M674" s="253"/>
    </row>
    <row r="675" spans="1:13" s="225" customFormat="1" ht="90">
      <c r="A675" s="243" t="s">
        <v>2977</v>
      </c>
      <c r="B675" s="255" t="s">
        <v>347</v>
      </c>
      <c r="C675" s="249"/>
      <c r="D675" s="249">
        <v>2.722906</v>
      </c>
      <c r="E675" s="249">
        <v>2.9866833700000002</v>
      </c>
      <c r="F675" s="249">
        <f t="shared" si="70"/>
        <v>2.9866833700000002</v>
      </c>
      <c r="G675" s="285">
        <v>2.9866803379999998</v>
      </c>
      <c r="H675" s="329"/>
      <c r="I675" s="258">
        <f t="shared" si="71"/>
        <v>0.26377737000000012</v>
      </c>
      <c r="J675" s="330">
        <f t="shared" si="72"/>
        <v>9.6873476352103305E-2</v>
      </c>
      <c r="K675" s="252"/>
      <c r="L675" s="252"/>
      <c r="M675" s="253"/>
    </row>
    <row r="676" spans="1:13" s="225" customFormat="1" ht="90">
      <c r="A676" s="243" t="s">
        <v>2976</v>
      </c>
      <c r="B676" s="255" t="s">
        <v>348</v>
      </c>
      <c r="C676" s="249"/>
      <c r="D676" s="249">
        <v>1.2049920000000001</v>
      </c>
      <c r="E676" s="249">
        <v>1.3784833000000001</v>
      </c>
      <c r="F676" s="249">
        <f t="shared" si="70"/>
        <v>1.3784833000000001</v>
      </c>
      <c r="G676" s="285">
        <v>1.3784835716000001</v>
      </c>
      <c r="H676" s="329"/>
      <c r="I676" s="258">
        <f t="shared" si="71"/>
        <v>0.17349130000000001</v>
      </c>
      <c r="J676" s="330">
        <f t="shared" si="72"/>
        <v>0.14397713843743354</v>
      </c>
      <c r="K676" s="252"/>
      <c r="L676" s="252"/>
      <c r="M676" s="253"/>
    </row>
    <row r="677" spans="1:13" s="225" customFormat="1" ht="72">
      <c r="A677" s="243" t="s">
        <v>2975</v>
      </c>
      <c r="B677" s="255" t="s">
        <v>349</v>
      </c>
      <c r="C677" s="249"/>
      <c r="D677" s="249">
        <v>1.5188090000000001</v>
      </c>
      <c r="E677" s="249">
        <v>1.6689901</v>
      </c>
      <c r="F677" s="249">
        <f t="shared" si="70"/>
        <v>1.6689901</v>
      </c>
      <c r="G677" s="285">
        <v>1.6689911126000001</v>
      </c>
      <c r="H677" s="329"/>
      <c r="I677" s="258">
        <f t="shared" si="71"/>
        <v>0.15018109999999996</v>
      </c>
      <c r="J677" s="330">
        <f t="shared" si="72"/>
        <v>9.8880833600538232E-2</v>
      </c>
      <c r="K677" s="252"/>
      <c r="L677" s="252"/>
      <c r="M677" s="253"/>
    </row>
    <row r="678" spans="1:13" s="225" customFormat="1" ht="72">
      <c r="A678" s="243" t="s">
        <v>2974</v>
      </c>
      <c r="B678" s="255" t="s">
        <v>350</v>
      </c>
      <c r="C678" s="249"/>
      <c r="D678" s="249">
        <v>2.2074439999999997</v>
      </c>
      <c r="E678" s="249">
        <v>2.4973171299999999</v>
      </c>
      <c r="F678" s="249">
        <f t="shared" si="70"/>
        <v>2.4973171299999999</v>
      </c>
      <c r="G678" s="285">
        <v>2.4973165023999999</v>
      </c>
      <c r="H678" s="329"/>
      <c r="I678" s="258">
        <f t="shared" si="71"/>
        <v>0.28987313000000015</v>
      </c>
      <c r="J678" s="330">
        <f t="shared" si="72"/>
        <v>0.13131618740951079</v>
      </c>
      <c r="K678" s="252"/>
      <c r="L678" s="252"/>
      <c r="M678" s="253"/>
    </row>
    <row r="679" spans="1:13" s="225" customFormat="1" ht="108">
      <c r="A679" s="243" t="s">
        <v>2973</v>
      </c>
      <c r="B679" s="255" t="s">
        <v>351</v>
      </c>
      <c r="C679" s="249"/>
      <c r="D679" s="249">
        <v>1.818368</v>
      </c>
      <c r="E679" s="249">
        <v>2.0302779700000002</v>
      </c>
      <c r="F679" s="249">
        <f t="shared" si="70"/>
        <v>2.0302779700000002</v>
      </c>
      <c r="G679" s="285">
        <v>2.0302767416000003</v>
      </c>
      <c r="H679" s="329"/>
      <c r="I679" s="258">
        <f t="shared" si="71"/>
        <v>0.21190997000000023</v>
      </c>
      <c r="J679" s="330">
        <f t="shared" si="72"/>
        <v>0.11653854995248492</v>
      </c>
      <c r="K679" s="252"/>
      <c r="L679" s="252"/>
      <c r="M679" s="253"/>
    </row>
    <row r="680" spans="1:13" s="225" customFormat="1" ht="72">
      <c r="A680" s="243" t="s">
        <v>2972</v>
      </c>
      <c r="B680" s="255" t="s">
        <v>2805</v>
      </c>
      <c r="C680" s="249"/>
      <c r="D680" s="249">
        <v>1.2971169999999999</v>
      </c>
      <c r="E680" s="249">
        <v>1.4616927399999999</v>
      </c>
      <c r="F680" s="249">
        <f t="shared" si="70"/>
        <v>1.4616927399999999</v>
      </c>
      <c r="G680" s="285">
        <v>1.4616934824000001</v>
      </c>
      <c r="H680" s="329"/>
      <c r="I680" s="258">
        <f t="shared" si="71"/>
        <v>0.16457574000000008</v>
      </c>
      <c r="J680" s="330">
        <f t="shared" si="72"/>
        <v>0.12687809966255936</v>
      </c>
      <c r="K680" s="252"/>
      <c r="L680" s="252"/>
      <c r="M680" s="253"/>
    </row>
    <row r="681" spans="1:13" s="225" customFormat="1" ht="54">
      <c r="A681" s="243" t="s">
        <v>2971</v>
      </c>
      <c r="B681" s="255" t="s">
        <v>3450</v>
      </c>
      <c r="C681" s="249"/>
      <c r="D681" s="249">
        <v>3.9884000000000003E-2</v>
      </c>
      <c r="E681" s="249">
        <v>3.9883460000000003E-2</v>
      </c>
      <c r="F681" s="249">
        <f t="shared" si="70"/>
        <v>3.9883460000000003E-2</v>
      </c>
      <c r="G681" s="285">
        <v>3.9884000000000003E-2</v>
      </c>
      <c r="H681" s="329"/>
      <c r="I681" s="258"/>
      <c r="J681" s="330"/>
      <c r="K681" s="252"/>
      <c r="L681" s="252"/>
      <c r="M681" s="253"/>
    </row>
    <row r="682" spans="1:13" s="225" customFormat="1" ht="54">
      <c r="A682" s="243" t="s">
        <v>2970</v>
      </c>
      <c r="B682" s="271" t="s">
        <v>3451</v>
      </c>
      <c r="C682" s="249"/>
      <c r="D682" s="249">
        <v>8.1000000000000003E-2</v>
      </c>
      <c r="E682" s="249">
        <v>6.9695569999999998E-2</v>
      </c>
      <c r="F682" s="249">
        <f t="shared" si="70"/>
        <v>6.9695569999999998E-2</v>
      </c>
      <c r="G682" s="285">
        <v>6.9694508399999994E-2</v>
      </c>
      <c r="H682" s="250"/>
      <c r="I682" s="258">
        <f t="shared" si="71"/>
        <v>-1.1304430000000004E-2</v>
      </c>
      <c r="J682" s="330">
        <f t="shared" si="72"/>
        <v>-0.13956086419753089</v>
      </c>
      <c r="K682" s="252"/>
      <c r="L682" s="252"/>
      <c r="M682" s="253"/>
    </row>
    <row r="683" spans="1:13" s="236" customFormat="1" ht="18">
      <c r="A683" s="244" t="s">
        <v>595</v>
      </c>
      <c r="B683" s="254" t="s">
        <v>525</v>
      </c>
      <c r="C683" s="249"/>
      <c r="D683" s="249"/>
      <c r="E683" s="249"/>
      <c r="F683" s="249">
        <f t="shared" si="70"/>
        <v>0</v>
      </c>
      <c r="G683" s="250"/>
      <c r="H683" s="250"/>
      <c r="I683" s="258"/>
      <c r="J683" s="330"/>
      <c r="K683" s="252"/>
      <c r="L683" s="252"/>
      <c r="M683" s="253"/>
    </row>
    <row r="684" spans="1:13" s="225" customFormat="1" ht="90">
      <c r="A684" s="243" t="s">
        <v>400</v>
      </c>
      <c r="B684" s="255" t="s">
        <v>326</v>
      </c>
      <c r="C684" s="249"/>
      <c r="D684" s="249">
        <v>0.23031299999999999</v>
      </c>
      <c r="E684" s="249">
        <v>0.23031299999999999</v>
      </c>
      <c r="F684" s="249">
        <f t="shared" si="70"/>
        <v>0.23031299999999999</v>
      </c>
      <c r="G684" s="250"/>
      <c r="H684" s="250"/>
      <c r="I684" s="258"/>
      <c r="J684" s="330"/>
      <c r="K684" s="252"/>
      <c r="L684" s="252"/>
      <c r="M684" s="253"/>
    </row>
    <row r="685" spans="1:13" s="225" customFormat="1" ht="72">
      <c r="A685" s="243" t="s">
        <v>403</v>
      </c>
      <c r="B685" s="255" t="s">
        <v>328</v>
      </c>
      <c r="C685" s="249"/>
      <c r="D685" s="249">
        <v>3.2411000000000002E-2</v>
      </c>
      <c r="E685" s="249">
        <v>3.2411000000000002E-2</v>
      </c>
      <c r="F685" s="249">
        <f t="shared" si="70"/>
        <v>3.2411000000000002E-2</v>
      </c>
      <c r="G685" s="250"/>
      <c r="H685" s="250"/>
      <c r="I685" s="258"/>
      <c r="J685" s="330"/>
      <c r="K685" s="252"/>
      <c r="L685" s="252"/>
      <c r="M685" s="253"/>
    </row>
    <row r="686" spans="1:13" s="225" customFormat="1" ht="72">
      <c r="A686" s="243" t="s">
        <v>404</v>
      </c>
      <c r="B686" s="255" t="s">
        <v>330</v>
      </c>
      <c r="C686" s="249"/>
      <c r="D686" s="249">
        <v>7.2322999999999998E-2</v>
      </c>
      <c r="E686" s="249">
        <v>7.2322999999999998E-2</v>
      </c>
      <c r="F686" s="249">
        <f t="shared" si="70"/>
        <v>7.2322999999999998E-2</v>
      </c>
      <c r="G686" s="250"/>
      <c r="H686" s="250"/>
      <c r="I686" s="258"/>
      <c r="J686" s="330"/>
      <c r="K686" s="252"/>
      <c r="L686" s="252"/>
      <c r="M686" s="253"/>
    </row>
    <row r="687" spans="1:13" s="225" customFormat="1" ht="72">
      <c r="A687" s="243" t="s">
        <v>406</v>
      </c>
      <c r="B687" s="255" t="s">
        <v>332</v>
      </c>
      <c r="C687" s="249"/>
      <c r="D687" s="249">
        <v>3.9973000000000002E-2</v>
      </c>
      <c r="E687" s="249">
        <v>3.9973000000000002E-2</v>
      </c>
      <c r="F687" s="249">
        <f t="shared" si="70"/>
        <v>3.9973000000000002E-2</v>
      </c>
      <c r="G687" s="250"/>
      <c r="H687" s="250"/>
      <c r="I687" s="258"/>
      <c r="J687" s="330"/>
      <c r="K687" s="252"/>
      <c r="L687" s="252"/>
      <c r="M687" s="253"/>
    </row>
    <row r="688" spans="1:13" s="225" customFormat="1" ht="78.75" customHeight="1">
      <c r="A688" s="243" t="s">
        <v>111</v>
      </c>
      <c r="B688" s="255" t="s">
        <v>334</v>
      </c>
      <c r="C688" s="249"/>
      <c r="D688" s="249">
        <v>8.8999999999999996E-2</v>
      </c>
      <c r="E688" s="249">
        <v>0.29561799999999999</v>
      </c>
      <c r="F688" s="249">
        <f t="shared" si="70"/>
        <v>0.29561799999999999</v>
      </c>
      <c r="G688" s="250"/>
      <c r="H688" s="250"/>
      <c r="I688" s="258">
        <f t="shared" si="71"/>
        <v>0.206618</v>
      </c>
      <c r="J688" s="330">
        <f t="shared" si="72"/>
        <v>2.321550561797753</v>
      </c>
      <c r="K688" s="250">
        <f>I688</f>
        <v>0.206618</v>
      </c>
      <c r="L688" s="252"/>
      <c r="M688" s="256"/>
    </row>
    <row r="689" spans="1:13" s="225" customFormat="1" ht="72">
      <c r="A689" s="243" t="s">
        <v>407</v>
      </c>
      <c r="B689" s="255" t="s">
        <v>336</v>
      </c>
      <c r="C689" s="249"/>
      <c r="D689" s="249">
        <v>2.5083000000000001E-2</v>
      </c>
      <c r="E689" s="249">
        <v>2.5083000000000001E-2</v>
      </c>
      <c r="F689" s="249">
        <f t="shared" si="70"/>
        <v>2.5083000000000001E-2</v>
      </c>
      <c r="G689" s="250"/>
      <c r="H689" s="250"/>
      <c r="I689" s="258"/>
      <c r="J689" s="330"/>
      <c r="K689" s="252"/>
      <c r="L689" s="252"/>
      <c r="M689" s="253"/>
    </row>
    <row r="690" spans="1:13" s="225" customFormat="1" ht="72">
      <c r="A690" s="243" t="s">
        <v>408</v>
      </c>
      <c r="B690" s="255" t="s">
        <v>338</v>
      </c>
      <c r="C690" s="249"/>
      <c r="D690" s="249">
        <v>3.6683E-2</v>
      </c>
      <c r="E690" s="249">
        <v>3.6683E-2</v>
      </c>
      <c r="F690" s="249">
        <f t="shared" si="70"/>
        <v>3.6683E-2</v>
      </c>
      <c r="G690" s="250"/>
      <c r="H690" s="250"/>
      <c r="I690" s="258"/>
      <c r="J690" s="330"/>
      <c r="K690" s="252"/>
      <c r="L690" s="252"/>
      <c r="M690" s="253"/>
    </row>
    <row r="691" spans="1:13" s="225" customFormat="1" ht="72">
      <c r="A691" s="243" t="s">
        <v>409</v>
      </c>
      <c r="B691" s="255" t="s">
        <v>340</v>
      </c>
      <c r="C691" s="249"/>
      <c r="D691" s="249">
        <v>4.9403000000000002E-2</v>
      </c>
      <c r="E691" s="249">
        <v>4.9403000000000002E-2</v>
      </c>
      <c r="F691" s="249">
        <f t="shared" si="70"/>
        <v>4.9403000000000002E-2</v>
      </c>
      <c r="G691" s="250"/>
      <c r="H691" s="250"/>
      <c r="I691" s="258"/>
      <c r="J691" s="330"/>
      <c r="K691" s="252"/>
      <c r="L691" s="252"/>
      <c r="M691" s="253"/>
    </row>
    <row r="692" spans="1:13" s="225" customFormat="1" ht="78.75" customHeight="1">
      <c r="A692" s="243" t="s">
        <v>2299</v>
      </c>
      <c r="B692" s="271" t="s">
        <v>2866</v>
      </c>
      <c r="C692" s="249"/>
      <c r="D692" s="249">
        <v>3.6833000000000005E-2</v>
      </c>
      <c r="E692" s="249">
        <v>4.4183E-2</v>
      </c>
      <c r="F692" s="249">
        <f t="shared" si="70"/>
        <v>4.4183E-2</v>
      </c>
      <c r="G692" s="250"/>
      <c r="H692" s="250"/>
      <c r="I692" s="258">
        <f t="shared" si="71"/>
        <v>7.3499999999999954E-3</v>
      </c>
      <c r="J692" s="330">
        <f t="shared" si="72"/>
        <v>0.19954931718839064</v>
      </c>
      <c r="K692" s="250">
        <f>I692</f>
        <v>7.3499999999999954E-3</v>
      </c>
      <c r="L692" s="252"/>
      <c r="M692" s="256"/>
    </row>
    <row r="693" spans="1:13" s="225" customFormat="1" ht="54">
      <c r="A693" s="243" t="s">
        <v>2297</v>
      </c>
      <c r="B693" s="286" t="s">
        <v>2969</v>
      </c>
      <c r="C693" s="249"/>
      <c r="D693" s="249">
        <v>6.8876000000000007E-2</v>
      </c>
      <c r="E693" s="249">
        <v>7.3423000000000002E-2</v>
      </c>
      <c r="F693" s="249">
        <f t="shared" si="70"/>
        <v>7.3423000000000002E-2</v>
      </c>
      <c r="G693" s="250"/>
      <c r="H693" s="250"/>
      <c r="I693" s="258">
        <f t="shared" si="71"/>
        <v>4.5469999999999955E-3</v>
      </c>
      <c r="J693" s="330">
        <f t="shared" si="72"/>
        <v>6.6017190313026219E-2</v>
      </c>
      <c r="K693" s="252"/>
      <c r="L693" s="252"/>
      <c r="M693" s="253"/>
    </row>
    <row r="694" spans="1:13" s="236" customFormat="1" ht="18">
      <c r="A694" s="245" t="s">
        <v>528</v>
      </c>
      <c r="B694" s="254" t="s">
        <v>597</v>
      </c>
      <c r="C694" s="249"/>
      <c r="D694" s="249"/>
      <c r="E694" s="249"/>
      <c r="F694" s="249"/>
      <c r="G694" s="250"/>
      <c r="H694" s="250"/>
      <c r="I694" s="258"/>
      <c r="J694" s="330"/>
      <c r="K694" s="252"/>
      <c r="L694" s="252"/>
      <c r="M694" s="253"/>
    </row>
    <row r="695" spans="1:13" s="225" customFormat="1" ht="18">
      <c r="A695" s="243" t="s">
        <v>773</v>
      </c>
      <c r="B695" s="255" t="s">
        <v>352</v>
      </c>
      <c r="C695" s="249"/>
      <c r="D695" s="249">
        <v>7.7900000999999996E-2</v>
      </c>
      <c r="E695" s="249">
        <v>7.7900000999999996E-2</v>
      </c>
      <c r="F695" s="249">
        <f t="shared" si="70"/>
        <v>7.7900000999999996E-2</v>
      </c>
      <c r="G695" s="250"/>
      <c r="H695" s="250"/>
      <c r="I695" s="258"/>
      <c r="J695" s="330"/>
      <c r="K695" s="252"/>
      <c r="L695" s="252"/>
      <c r="M695" s="253"/>
    </row>
    <row r="696" spans="1:13" s="225" customFormat="1" ht="36">
      <c r="A696" s="243" t="s">
        <v>774</v>
      </c>
      <c r="B696" s="255" t="s">
        <v>2806</v>
      </c>
      <c r="C696" s="249"/>
      <c r="D696" s="249">
        <v>0.45200000299999998</v>
      </c>
      <c r="E696" s="249">
        <v>0.45200000299999998</v>
      </c>
      <c r="F696" s="249">
        <f t="shared" si="70"/>
        <v>0.45200000299999998</v>
      </c>
      <c r="G696" s="250"/>
      <c r="H696" s="250"/>
      <c r="I696" s="258"/>
      <c r="J696" s="330"/>
      <c r="K696" s="252"/>
      <c r="L696" s="252"/>
      <c r="M696" s="253"/>
    </row>
    <row r="697" spans="1:13" s="236" customFormat="1" ht="18">
      <c r="A697" s="245" t="s">
        <v>529</v>
      </c>
      <c r="B697" s="254" t="s">
        <v>522</v>
      </c>
      <c r="C697" s="249"/>
      <c r="D697" s="249"/>
      <c r="E697" s="249"/>
      <c r="F697" s="249">
        <f t="shared" si="70"/>
        <v>0</v>
      </c>
      <c r="G697" s="250"/>
      <c r="H697" s="250"/>
      <c r="I697" s="258"/>
      <c r="J697" s="330"/>
      <c r="K697" s="252"/>
      <c r="L697" s="252"/>
      <c r="M697" s="253"/>
    </row>
    <row r="698" spans="1:13" s="225" customFormat="1" ht="36">
      <c r="A698" s="243" t="s">
        <v>775</v>
      </c>
      <c r="B698" s="255" t="s">
        <v>548</v>
      </c>
      <c r="C698" s="249"/>
      <c r="D698" s="249">
        <v>5.0822970000000002E-2</v>
      </c>
      <c r="E698" s="249">
        <v>5.0822970000000002E-2</v>
      </c>
      <c r="F698" s="249">
        <f t="shared" si="70"/>
        <v>5.0822970000000002E-2</v>
      </c>
      <c r="G698" s="250"/>
      <c r="H698" s="250"/>
      <c r="I698" s="258"/>
      <c r="J698" s="330"/>
      <c r="K698" s="252"/>
      <c r="L698" s="252"/>
      <c r="M698" s="253"/>
    </row>
    <row r="699" spans="1:13" s="225" customFormat="1" ht="54">
      <c r="A699" s="243" t="s">
        <v>776</v>
      </c>
      <c r="B699" s="255" t="s">
        <v>2807</v>
      </c>
      <c r="C699" s="249"/>
      <c r="D699" s="249">
        <v>0.63557715999999997</v>
      </c>
      <c r="E699" s="249">
        <v>0.66474962999999998</v>
      </c>
      <c r="F699" s="249">
        <f t="shared" si="70"/>
        <v>0.66474962999999998</v>
      </c>
      <c r="G699" s="250"/>
      <c r="H699" s="250"/>
      <c r="I699" s="258">
        <f t="shared" si="71"/>
        <v>2.9172470000000006E-2</v>
      </c>
      <c r="J699" s="330">
        <f t="shared" si="72"/>
        <v>4.5899179259367928E-2</v>
      </c>
      <c r="K699" s="252"/>
      <c r="L699" s="252"/>
      <c r="M699" s="253"/>
    </row>
    <row r="700" spans="1:13" s="225" customFormat="1" ht="36">
      <c r="A700" s="243" t="s">
        <v>3406</v>
      </c>
      <c r="B700" s="255" t="s">
        <v>3407</v>
      </c>
      <c r="C700" s="249"/>
      <c r="D700" s="249"/>
      <c r="E700" s="249">
        <v>0.16834823999999998</v>
      </c>
      <c r="F700" s="249">
        <f t="shared" si="70"/>
        <v>0.16834823999999998</v>
      </c>
      <c r="G700" s="250"/>
      <c r="H700" s="250"/>
      <c r="I700" s="258">
        <f t="shared" si="71"/>
        <v>0.16834823999999998</v>
      </c>
      <c r="J700" s="330"/>
      <c r="K700" s="252"/>
      <c r="L700" s="252"/>
      <c r="M700" s="253"/>
    </row>
    <row r="701" spans="1:13" s="237" customFormat="1" ht="31.5" customHeight="1">
      <c r="A701" s="343" t="s">
        <v>507</v>
      </c>
      <c r="B701" s="344" t="s">
        <v>24</v>
      </c>
      <c r="C701" s="249"/>
      <c r="D701" s="249">
        <v>1.8145383900000001</v>
      </c>
      <c r="E701" s="249">
        <v>2.2209647399999999</v>
      </c>
      <c r="F701" s="249">
        <f t="shared" si="70"/>
        <v>2.2209647399999999</v>
      </c>
      <c r="G701" s="249">
        <f>SUM(G702:G714)</f>
        <v>0.75393900000000003</v>
      </c>
      <c r="H701" s="249">
        <f>SUM(H702:H714)</f>
        <v>0</v>
      </c>
      <c r="I701" s="258">
        <f t="shared" si="71"/>
        <v>0.40642634999999983</v>
      </c>
      <c r="J701" s="330">
        <f t="shared" si="72"/>
        <v>0.22398332944611865</v>
      </c>
      <c r="K701" s="252"/>
      <c r="L701" s="252"/>
      <c r="M701" s="253"/>
    </row>
    <row r="702" spans="1:13" s="236" customFormat="1" ht="18">
      <c r="A702" s="244" t="s">
        <v>594</v>
      </c>
      <c r="B702" s="254" t="s">
        <v>524</v>
      </c>
      <c r="C702" s="249"/>
      <c r="D702" s="249"/>
      <c r="E702" s="249"/>
      <c r="F702" s="249"/>
      <c r="G702" s="250"/>
      <c r="H702" s="250"/>
      <c r="I702" s="258"/>
      <c r="J702" s="330"/>
      <c r="K702" s="252"/>
      <c r="L702" s="252"/>
      <c r="M702" s="253"/>
    </row>
    <row r="703" spans="1:13" s="225" customFormat="1" ht="54">
      <c r="A703" s="245" t="s">
        <v>2968</v>
      </c>
      <c r="B703" s="264" t="s">
        <v>3452</v>
      </c>
      <c r="C703" s="249"/>
      <c r="D703" s="249">
        <v>0</v>
      </c>
      <c r="E703" s="249">
        <v>0.21939441999999998</v>
      </c>
      <c r="F703" s="249">
        <f t="shared" si="70"/>
        <v>0.21939441999999998</v>
      </c>
      <c r="G703" s="250">
        <f>E703</f>
        <v>0.21939441999999998</v>
      </c>
      <c r="H703" s="250"/>
      <c r="I703" s="258">
        <f t="shared" si="71"/>
        <v>0.21939441999999998</v>
      </c>
      <c r="J703" s="330"/>
      <c r="K703" s="252"/>
      <c r="L703" s="252"/>
      <c r="M703" s="253"/>
    </row>
    <row r="704" spans="1:13" s="225" customFormat="1" ht="54">
      <c r="A704" s="245" t="s">
        <v>3408</v>
      </c>
      <c r="B704" s="325" t="s">
        <v>3453</v>
      </c>
      <c r="C704" s="249"/>
      <c r="D704" s="249">
        <v>0</v>
      </c>
      <c r="E704" s="249">
        <v>3.1182999999999999E-2</v>
      </c>
      <c r="F704" s="249">
        <f t="shared" si="70"/>
        <v>3.1182999999999999E-2</v>
      </c>
      <c r="G704" s="249">
        <v>3.1182999999999999E-2</v>
      </c>
      <c r="H704" s="250"/>
      <c r="I704" s="258">
        <f t="shared" si="71"/>
        <v>3.1182999999999999E-2</v>
      </c>
      <c r="J704" s="330"/>
      <c r="K704" s="252"/>
      <c r="L704" s="252"/>
      <c r="M704" s="253"/>
    </row>
    <row r="705" spans="1:13" s="236" customFormat="1" ht="24.75" customHeight="1">
      <c r="A705" s="244" t="s">
        <v>595</v>
      </c>
      <c r="B705" s="254" t="s">
        <v>525</v>
      </c>
      <c r="C705" s="249"/>
      <c r="D705" s="249"/>
      <c r="E705" s="249"/>
      <c r="F705" s="249"/>
      <c r="G705" s="250"/>
      <c r="H705" s="250"/>
      <c r="I705" s="258"/>
      <c r="J705" s="330"/>
      <c r="K705" s="252"/>
      <c r="L705" s="252"/>
      <c r="M705" s="253"/>
    </row>
    <row r="706" spans="1:13" s="225" customFormat="1" ht="73.5" customHeight="1">
      <c r="A706" s="245" t="s">
        <v>2967</v>
      </c>
      <c r="B706" s="264" t="s">
        <v>2966</v>
      </c>
      <c r="C706" s="249"/>
      <c r="D706" s="249">
        <v>2.5000000000000001E-2</v>
      </c>
      <c r="E706" s="249">
        <v>2.7400000000000001E-2</v>
      </c>
      <c r="F706" s="249">
        <f t="shared" si="70"/>
        <v>2.7400000000000001E-2</v>
      </c>
      <c r="G706" s="250"/>
      <c r="H706" s="250"/>
      <c r="I706" s="258">
        <f t="shared" si="71"/>
        <v>2.3999999999999994E-3</v>
      </c>
      <c r="J706" s="330">
        <f t="shared" si="72"/>
        <v>9.5999999999999863E-2</v>
      </c>
      <c r="K706" s="252"/>
      <c r="L706" s="252"/>
      <c r="M706" s="253"/>
    </row>
    <row r="707" spans="1:13" s="225" customFormat="1" ht="41.25" customHeight="1">
      <c r="A707" s="245" t="s">
        <v>2965</v>
      </c>
      <c r="B707" s="264" t="s">
        <v>2964</v>
      </c>
      <c r="C707" s="249"/>
      <c r="D707" s="249">
        <v>0.02</v>
      </c>
      <c r="E707" s="249">
        <v>2.7629999999999998E-2</v>
      </c>
      <c r="F707" s="249">
        <f t="shared" si="70"/>
        <v>2.7629999999999998E-2</v>
      </c>
      <c r="G707" s="250"/>
      <c r="H707" s="250"/>
      <c r="I707" s="258">
        <f t="shared" si="71"/>
        <v>7.6299999999999979E-3</v>
      </c>
      <c r="J707" s="330">
        <f t="shared" si="72"/>
        <v>0.38149999999999995</v>
      </c>
      <c r="K707" s="250">
        <f>I707</f>
        <v>7.6299999999999979E-3</v>
      </c>
      <c r="L707" s="252"/>
      <c r="M707" s="256"/>
    </row>
    <row r="708" spans="1:13" s="225" customFormat="1" ht="57.75" customHeight="1">
      <c r="A708" s="245" t="s">
        <v>2963</v>
      </c>
      <c r="B708" s="264" t="s">
        <v>2962</v>
      </c>
      <c r="C708" s="249"/>
      <c r="D708" s="249">
        <v>3.6999999999999998E-2</v>
      </c>
      <c r="E708" s="249">
        <v>3.6150000000000002E-2</v>
      </c>
      <c r="F708" s="249">
        <f t="shared" si="70"/>
        <v>3.6150000000000002E-2</v>
      </c>
      <c r="G708" s="250"/>
      <c r="H708" s="250"/>
      <c r="I708" s="258">
        <f t="shared" si="71"/>
        <v>-8.4999999999999659E-4</v>
      </c>
      <c r="J708" s="330">
        <f t="shared" si="72"/>
        <v>-2.2972972972972849E-2</v>
      </c>
      <c r="K708" s="252"/>
      <c r="L708" s="252"/>
      <c r="M708" s="253"/>
    </row>
    <row r="709" spans="1:13" s="236" customFormat="1" ht="18">
      <c r="A709" s="245" t="s">
        <v>528</v>
      </c>
      <c r="B709" s="254" t="s">
        <v>597</v>
      </c>
      <c r="C709" s="249"/>
      <c r="D709" s="249"/>
      <c r="E709" s="249"/>
      <c r="F709" s="249"/>
      <c r="G709" s="250"/>
      <c r="H709" s="250"/>
      <c r="I709" s="258"/>
      <c r="J709" s="330"/>
      <c r="K709" s="252"/>
      <c r="L709" s="252"/>
      <c r="M709" s="253"/>
    </row>
    <row r="710" spans="1:13" s="225" customFormat="1" ht="18">
      <c r="A710" s="243" t="s">
        <v>777</v>
      </c>
      <c r="B710" s="255" t="s">
        <v>25</v>
      </c>
      <c r="C710" s="249"/>
      <c r="D710" s="249">
        <v>0.45200000000000001</v>
      </c>
      <c r="E710" s="249">
        <v>0.45199900000000004</v>
      </c>
      <c r="F710" s="249">
        <f t="shared" si="70"/>
        <v>0.45199900000000004</v>
      </c>
      <c r="G710" s="250">
        <f>E710</f>
        <v>0.45199900000000004</v>
      </c>
      <c r="H710" s="250"/>
      <c r="I710" s="258"/>
      <c r="J710" s="330"/>
      <c r="K710" s="252"/>
      <c r="L710" s="252"/>
      <c r="M710" s="253"/>
    </row>
    <row r="711" spans="1:13" s="236" customFormat="1" ht="18">
      <c r="A711" s="245" t="s">
        <v>529</v>
      </c>
      <c r="B711" s="254" t="s">
        <v>522</v>
      </c>
      <c r="C711" s="249"/>
      <c r="D711" s="249"/>
      <c r="E711" s="249"/>
      <c r="F711" s="249"/>
      <c r="G711" s="250"/>
      <c r="H711" s="250"/>
      <c r="I711" s="258"/>
      <c r="J711" s="330"/>
      <c r="K711" s="252"/>
      <c r="L711" s="252"/>
      <c r="M711" s="253"/>
    </row>
    <row r="712" spans="1:13" s="225" customFormat="1" ht="36">
      <c r="A712" s="243" t="s">
        <v>778</v>
      </c>
      <c r="B712" s="255" t="s">
        <v>26</v>
      </c>
      <c r="C712" s="249"/>
      <c r="D712" s="249">
        <v>5.0848940000000002E-2</v>
      </c>
      <c r="E712" s="249">
        <v>5.1362580000000005E-2</v>
      </c>
      <c r="F712" s="249">
        <f t="shared" si="70"/>
        <v>5.1362580000000005E-2</v>
      </c>
      <c r="G712" s="250">
        <f>E712</f>
        <v>5.1362580000000005E-2</v>
      </c>
      <c r="H712" s="250"/>
      <c r="I712" s="258">
        <f t="shared" si="71"/>
        <v>5.1364000000000271E-4</v>
      </c>
      <c r="J712" s="330">
        <f t="shared" si="72"/>
        <v>1.0101292180328736E-2</v>
      </c>
      <c r="K712" s="252"/>
      <c r="L712" s="252"/>
      <c r="M712" s="253"/>
    </row>
    <row r="713" spans="1:13" s="236" customFormat="1" ht="18">
      <c r="A713" s="245" t="s">
        <v>599</v>
      </c>
      <c r="B713" s="254" t="s">
        <v>482</v>
      </c>
      <c r="C713" s="249"/>
      <c r="D713" s="249"/>
      <c r="E713" s="249"/>
      <c r="F713" s="249"/>
      <c r="G713" s="250"/>
      <c r="H713" s="250"/>
      <c r="I713" s="258"/>
      <c r="J713" s="330"/>
      <c r="K713" s="252"/>
      <c r="L713" s="252"/>
      <c r="M713" s="253"/>
    </row>
    <row r="714" spans="1:13" s="225" customFormat="1" ht="18">
      <c r="A714" s="243" t="s">
        <v>779</v>
      </c>
      <c r="B714" s="255" t="s">
        <v>482</v>
      </c>
      <c r="C714" s="249"/>
      <c r="D714" s="249">
        <v>1.22968945</v>
      </c>
      <c r="E714" s="249">
        <v>1.3758457399999999</v>
      </c>
      <c r="F714" s="249">
        <f t="shared" si="70"/>
        <v>1.3758457399999999</v>
      </c>
      <c r="G714" s="250"/>
      <c r="H714" s="250"/>
      <c r="I714" s="258">
        <f t="shared" si="71"/>
        <v>0.14615628999999997</v>
      </c>
      <c r="J714" s="330">
        <f t="shared" si="72"/>
        <v>0.11885626082260026</v>
      </c>
      <c r="K714" s="252"/>
      <c r="L714" s="252"/>
      <c r="M714" s="253"/>
    </row>
    <row r="715" spans="1:13" s="237" customFormat="1" ht="33.75" customHeight="1">
      <c r="A715" s="343" t="s">
        <v>508</v>
      </c>
      <c r="B715" s="344" t="s">
        <v>509</v>
      </c>
      <c r="C715" s="249"/>
      <c r="D715" s="249">
        <v>25.424099599999998</v>
      </c>
      <c r="E715" s="249">
        <v>25.747745939999998</v>
      </c>
      <c r="F715" s="249">
        <f t="shared" si="70"/>
        <v>25.747745939999998</v>
      </c>
      <c r="G715" s="249">
        <f>SUM(G716:G745)</f>
        <v>5.0302258499999999</v>
      </c>
      <c r="H715" s="249">
        <f>SUM(H716:H745)</f>
        <v>-8.9235800000000004E-2</v>
      </c>
      <c r="I715" s="258">
        <f t="shared" ref="I715:I771" si="73">E715-D715</f>
        <v>0.32364633999999981</v>
      </c>
      <c r="J715" s="330">
        <f t="shared" ref="J715:J771" si="74">E715/D715-100%</f>
        <v>1.2729903717022983E-2</v>
      </c>
      <c r="K715" s="252"/>
      <c r="L715" s="252"/>
      <c r="M715" s="253"/>
    </row>
    <row r="716" spans="1:13" s="236" customFormat="1" ht="18">
      <c r="A716" s="244" t="s">
        <v>519</v>
      </c>
      <c r="B716" s="254" t="s">
        <v>2750</v>
      </c>
      <c r="C716" s="249"/>
      <c r="D716" s="249"/>
      <c r="E716" s="249"/>
      <c r="F716" s="249"/>
      <c r="G716" s="250"/>
      <c r="H716" s="250"/>
      <c r="I716" s="258"/>
      <c r="J716" s="330"/>
      <c r="K716" s="252"/>
      <c r="L716" s="252"/>
      <c r="M716" s="253"/>
    </row>
    <row r="717" spans="1:13" s="225" customFormat="1" ht="54">
      <c r="A717" s="243" t="s">
        <v>2961</v>
      </c>
      <c r="B717" s="255" t="s">
        <v>41</v>
      </c>
      <c r="C717" s="249"/>
      <c r="D717" s="249">
        <v>1.7729999999999997</v>
      </c>
      <c r="E717" s="249">
        <v>1.89529182</v>
      </c>
      <c r="F717" s="249">
        <f t="shared" ref="F717:F743" si="75">E717</f>
        <v>1.89529182</v>
      </c>
      <c r="G717" s="250"/>
      <c r="H717" s="250"/>
      <c r="I717" s="258">
        <f t="shared" si="73"/>
        <v>0.12229182000000027</v>
      </c>
      <c r="J717" s="330">
        <f t="shared" si="74"/>
        <v>6.8974517766497545E-2</v>
      </c>
      <c r="K717" s="252"/>
      <c r="L717" s="252"/>
      <c r="M717" s="253"/>
    </row>
    <row r="718" spans="1:13" s="225" customFormat="1" ht="72">
      <c r="A718" s="243" t="s">
        <v>2960</v>
      </c>
      <c r="B718" s="271" t="s">
        <v>2959</v>
      </c>
      <c r="C718" s="249"/>
      <c r="D718" s="249">
        <v>0.89236005000000007</v>
      </c>
      <c r="E718" s="249">
        <v>0.78877607999999999</v>
      </c>
      <c r="F718" s="249">
        <f t="shared" si="75"/>
        <v>0.78877607999999999</v>
      </c>
      <c r="G718" s="250"/>
      <c r="H718" s="250"/>
      <c r="I718" s="258">
        <f t="shared" si="73"/>
        <v>-0.10358397000000008</v>
      </c>
      <c r="J718" s="330">
        <f t="shared" si="74"/>
        <v>-0.11607867250444492</v>
      </c>
      <c r="K718" s="252"/>
      <c r="L718" s="252"/>
      <c r="M718" s="253"/>
    </row>
    <row r="719" spans="1:13" s="236" customFormat="1" ht="18">
      <c r="A719" s="244" t="s">
        <v>594</v>
      </c>
      <c r="B719" s="254" t="s">
        <v>524</v>
      </c>
      <c r="C719" s="249"/>
      <c r="D719" s="249"/>
      <c r="E719" s="249"/>
      <c r="F719" s="249"/>
      <c r="G719" s="250"/>
      <c r="H719" s="250"/>
      <c r="I719" s="258"/>
      <c r="J719" s="330"/>
      <c r="K719" s="252"/>
      <c r="L719" s="252"/>
      <c r="M719" s="253"/>
    </row>
    <row r="720" spans="1:13" s="225" customFormat="1" ht="36">
      <c r="A720" s="243" t="s">
        <v>2958</v>
      </c>
      <c r="B720" s="255" t="s">
        <v>28</v>
      </c>
      <c r="C720" s="249"/>
      <c r="D720" s="249">
        <v>0.15663493000000001</v>
      </c>
      <c r="E720" s="249">
        <v>0.15663493000000001</v>
      </c>
      <c r="F720" s="249">
        <f t="shared" si="75"/>
        <v>0.15663493000000001</v>
      </c>
      <c r="G720" s="250">
        <f>E720</f>
        <v>0.15663493000000001</v>
      </c>
      <c r="H720" s="250"/>
      <c r="I720" s="258"/>
      <c r="J720" s="330"/>
      <c r="K720" s="252"/>
      <c r="L720" s="252"/>
      <c r="M720" s="253"/>
    </row>
    <row r="721" spans="1:13" s="225" customFormat="1" ht="36">
      <c r="A721" s="243" t="s">
        <v>2957</v>
      </c>
      <c r="B721" s="255" t="s">
        <v>29</v>
      </c>
      <c r="C721" s="249"/>
      <c r="D721" s="249">
        <v>0.20812648</v>
      </c>
      <c r="E721" s="249">
        <v>0.20812649</v>
      </c>
      <c r="F721" s="249">
        <f t="shared" si="75"/>
        <v>0.20812649</v>
      </c>
      <c r="G721" s="250">
        <f t="shared" ref="G721:G723" si="76">E721</f>
        <v>0.20812649</v>
      </c>
      <c r="H721" s="250"/>
      <c r="I721" s="258"/>
      <c r="J721" s="330"/>
      <c r="K721" s="252"/>
      <c r="L721" s="252"/>
      <c r="M721" s="253"/>
    </row>
    <row r="722" spans="1:13" s="225" customFormat="1" ht="36">
      <c r="A722" s="243" t="s">
        <v>2956</v>
      </c>
      <c r="B722" s="255" t="s">
        <v>30</v>
      </c>
      <c r="C722" s="249"/>
      <c r="D722" s="249">
        <v>0.20812648</v>
      </c>
      <c r="E722" s="249">
        <v>0.20812649</v>
      </c>
      <c r="F722" s="249">
        <f t="shared" si="75"/>
        <v>0.20812649</v>
      </c>
      <c r="G722" s="250">
        <f t="shared" si="76"/>
        <v>0.20812649</v>
      </c>
      <c r="H722" s="250"/>
      <c r="I722" s="258"/>
      <c r="J722" s="330"/>
      <c r="K722" s="252"/>
      <c r="L722" s="252"/>
      <c r="M722" s="253"/>
    </row>
    <row r="723" spans="1:13" s="225" customFormat="1" ht="36">
      <c r="A723" s="243" t="s">
        <v>2955</v>
      </c>
      <c r="B723" s="255" t="s">
        <v>32</v>
      </c>
      <c r="C723" s="249"/>
      <c r="D723" s="249">
        <v>0.13715163</v>
      </c>
      <c r="E723" s="249">
        <v>0.13715163</v>
      </c>
      <c r="F723" s="249">
        <f t="shared" si="75"/>
        <v>0.13715163</v>
      </c>
      <c r="G723" s="250">
        <f t="shared" si="76"/>
        <v>0.13715163</v>
      </c>
      <c r="H723" s="250"/>
      <c r="I723" s="258"/>
      <c r="J723" s="330"/>
      <c r="K723" s="252"/>
      <c r="L723" s="252"/>
      <c r="M723" s="253"/>
    </row>
    <row r="724" spans="1:13" s="225" customFormat="1" ht="36">
      <c r="A724" s="243" t="s">
        <v>2954</v>
      </c>
      <c r="B724" s="255" t="s">
        <v>27</v>
      </c>
      <c r="C724" s="249"/>
      <c r="D724" s="249">
        <v>6.0646782000000004</v>
      </c>
      <c r="E724" s="249">
        <v>5.9409170700000002</v>
      </c>
      <c r="F724" s="249">
        <f t="shared" si="75"/>
        <v>5.9409170700000002</v>
      </c>
      <c r="G724" s="250"/>
      <c r="H724" s="250"/>
      <c r="I724" s="258">
        <f t="shared" si="73"/>
        <v>-0.12376113000000011</v>
      </c>
      <c r="J724" s="330">
        <f t="shared" si="74"/>
        <v>-2.040687500946059E-2</v>
      </c>
      <c r="K724" s="252"/>
      <c r="L724" s="252"/>
      <c r="M724" s="253"/>
    </row>
    <row r="725" spans="1:13" s="225" customFormat="1" ht="54">
      <c r="A725" s="243" t="s">
        <v>2953</v>
      </c>
      <c r="B725" s="255" t="s">
        <v>2823</v>
      </c>
      <c r="C725" s="249"/>
      <c r="D725" s="249">
        <v>0.2001</v>
      </c>
      <c r="E725" s="249">
        <v>0.20013401</v>
      </c>
      <c r="F725" s="249">
        <f t="shared" si="75"/>
        <v>0.20013401</v>
      </c>
      <c r="G725" s="287">
        <v>0.20013401</v>
      </c>
      <c r="H725" s="250"/>
      <c r="I725" s="258"/>
      <c r="J725" s="330"/>
      <c r="K725" s="252"/>
      <c r="L725" s="252"/>
      <c r="M725" s="253"/>
    </row>
    <row r="726" spans="1:13" s="225" customFormat="1" ht="54">
      <c r="A726" s="243" t="s">
        <v>2952</v>
      </c>
      <c r="B726" s="255" t="s">
        <v>2824</v>
      </c>
      <c r="C726" s="249"/>
      <c r="D726" s="249">
        <v>3.008187E-2</v>
      </c>
      <c r="E726" s="249">
        <v>3.008187E-2</v>
      </c>
      <c r="F726" s="249">
        <f t="shared" si="75"/>
        <v>3.008187E-2</v>
      </c>
      <c r="G726" s="249">
        <v>3.008187E-2</v>
      </c>
      <c r="H726" s="250"/>
      <c r="I726" s="258"/>
      <c r="J726" s="330"/>
      <c r="K726" s="252"/>
      <c r="L726" s="252"/>
      <c r="M726" s="253"/>
    </row>
    <row r="727" spans="1:13" s="225" customFormat="1" ht="54">
      <c r="A727" s="243" t="s">
        <v>2951</v>
      </c>
      <c r="B727" s="271" t="s">
        <v>2825</v>
      </c>
      <c r="C727" s="249"/>
      <c r="D727" s="249">
        <v>7.3423500000000003E-2</v>
      </c>
      <c r="E727" s="249">
        <v>7.3423500000000003E-2</v>
      </c>
      <c r="F727" s="249">
        <f t="shared" si="75"/>
        <v>7.3423500000000003E-2</v>
      </c>
      <c r="G727" s="249">
        <v>7.3423500000000003E-2</v>
      </c>
      <c r="H727" s="250"/>
      <c r="I727" s="258"/>
      <c r="J727" s="330"/>
      <c r="K727" s="252"/>
      <c r="L727" s="252"/>
      <c r="M727" s="253"/>
    </row>
    <row r="728" spans="1:13" s="225" customFormat="1" ht="72">
      <c r="A728" s="243" t="s">
        <v>2950</v>
      </c>
      <c r="B728" s="271" t="s">
        <v>2826</v>
      </c>
      <c r="C728" s="249"/>
      <c r="D728" s="249">
        <v>0.27229856000000002</v>
      </c>
      <c r="E728" s="249">
        <v>0.26229856000000001</v>
      </c>
      <c r="F728" s="249">
        <f t="shared" si="75"/>
        <v>0.26229856000000001</v>
      </c>
      <c r="G728" s="249">
        <v>0.26229856000000001</v>
      </c>
      <c r="H728" s="250"/>
      <c r="I728" s="258">
        <f t="shared" si="73"/>
        <v>-1.0000000000000009E-2</v>
      </c>
      <c r="J728" s="330">
        <f t="shared" si="74"/>
        <v>-3.6724395457691794E-2</v>
      </c>
      <c r="K728" s="252"/>
      <c r="L728" s="252"/>
      <c r="M728" s="253"/>
    </row>
    <row r="729" spans="1:13" s="225" customFormat="1" ht="90">
      <c r="A729" s="243" t="s">
        <v>3410</v>
      </c>
      <c r="B729" s="288" t="s">
        <v>3454</v>
      </c>
      <c r="C729" s="289"/>
      <c r="D729" s="289"/>
      <c r="E729" s="289">
        <v>3.4202290000000003E-2</v>
      </c>
      <c r="F729" s="249">
        <f t="shared" si="75"/>
        <v>3.4202290000000003E-2</v>
      </c>
      <c r="G729" s="289">
        <v>3.008187E-2</v>
      </c>
      <c r="H729" s="290">
        <f t="shared" ref="H729:H730" si="77">D729-E729</f>
        <v>-3.4202290000000003E-2</v>
      </c>
      <c r="I729" s="258">
        <f t="shared" si="73"/>
        <v>3.4202290000000003E-2</v>
      </c>
      <c r="J729" s="330"/>
      <c r="K729" s="291"/>
      <c r="L729" s="291"/>
      <c r="M729" s="292"/>
    </row>
    <row r="730" spans="1:13" s="225" customFormat="1" ht="72">
      <c r="A730" s="243" t="s">
        <v>3411</v>
      </c>
      <c r="B730" s="288" t="s">
        <v>3455</v>
      </c>
      <c r="C730" s="289"/>
      <c r="D730" s="289"/>
      <c r="E730" s="289">
        <v>5.5033510000000001E-2</v>
      </c>
      <c r="F730" s="249">
        <f t="shared" si="75"/>
        <v>5.5033510000000001E-2</v>
      </c>
      <c r="G730" s="289">
        <v>7.3423500000000003E-2</v>
      </c>
      <c r="H730" s="290">
        <f t="shared" si="77"/>
        <v>-5.5033510000000001E-2</v>
      </c>
      <c r="I730" s="258">
        <f t="shared" si="73"/>
        <v>5.5033510000000001E-2</v>
      </c>
      <c r="J730" s="330"/>
      <c r="K730" s="291"/>
      <c r="L730" s="291"/>
      <c r="M730" s="292"/>
    </row>
    <row r="731" spans="1:13" s="236" customFormat="1" ht="18">
      <c r="A731" s="244" t="s">
        <v>595</v>
      </c>
      <c r="B731" s="254" t="s">
        <v>525</v>
      </c>
      <c r="C731" s="249"/>
      <c r="D731" s="249"/>
      <c r="E731" s="249"/>
      <c r="F731" s="249"/>
      <c r="G731" s="250"/>
      <c r="H731" s="250"/>
      <c r="I731" s="258"/>
      <c r="J731" s="330"/>
      <c r="K731" s="252"/>
      <c r="L731" s="252"/>
      <c r="M731" s="253"/>
    </row>
    <row r="732" spans="1:13" s="225" customFormat="1" ht="18">
      <c r="A732" s="243" t="s">
        <v>37</v>
      </c>
      <c r="B732" s="255" t="s">
        <v>33</v>
      </c>
      <c r="C732" s="249"/>
      <c r="D732" s="249">
        <v>0.67112000000000005</v>
      </c>
      <c r="E732" s="249">
        <v>0.76607999999999998</v>
      </c>
      <c r="F732" s="249">
        <f t="shared" si="75"/>
        <v>0.76607999999999998</v>
      </c>
      <c r="G732" s="250"/>
      <c r="H732" s="250"/>
      <c r="I732" s="258">
        <f t="shared" si="73"/>
        <v>9.4959999999999933E-2</v>
      </c>
      <c r="J732" s="330">
        <f t="shared" si="74"/>
        <v>0.14149481463821667</v>
      </c>
      <c r="K732" s="252"/>
      <c r="L732" s="252"/>
      <c r="M732" s="253"/>
    </row>
    <row r="733" spans="1:13" s="225" customFormat="1" ht="36">
      <c r="A733" s="243" t="s">
        <v>780</v>
      </c>
      <c r="B733" s="271" t="s">
        <v>2949</v>
      </c>
      <c r="C733" s="258"/>
      <c r="D733" s="249">
        <v>7.1609999999999996</v>
      </c>
      <c r="E733" s="249">
        <v>7.1609999999999996</v>
      </c>
      <c r="F733" s="249">
        <f t="shared" si="75"/>
        <v>7.1609999999999996</v>
      </c>
      <c r="G733" s="250"/>
      <c r="H733" s="250"/>
      <c r="I733" s="258"/>
      <c r="J733" s="330"/>
      <c r="K733" s="252"/>
      <c r="L733" s="252"/>
      <c r="M733" s="253"/>
    </row>
    <row r="734" spans="1:13" s="225" customFormat="1" ht="54">
      <c r="A734" s="243" t="s">
        <v>39</v>
      </c>
      <c r="B734" s="255" t="s">
        <v>38</v>
      </c>
      <c r="C734" s="249"/>
      <c r="D734" s="249">
        <v>0.03</v>
      </c>
      <c r="E734" s="249">
        <v>4.3529999999999999E-2</v>
      </c>
      <c r="F734" s="249">
        <f t="shared" si="75"/>
        <v>4.3529999999999999E-2</v>
      </c>
      <c r="G734" s="250"/>
      <c r="H734" s="250"/>
      <c r="I734" s="258">
        <f t="shared" si="73"/>
        <v>1.353E-2</v>
      </c>
      <c r="J734" s="330">
        <f t="shared" si="74"/>
        <v>0.45100000000000007</v>
      </c>
      <c r="K734" s="252"/>
      <c r="L734" s="252"/>
      <c r="M734" s="253"/>
    </row>
    <row r="735" spans="1:13" s="225" customFormat="1" ht="72">
      <c r="A735" s="243" t="s">
        <v>40</v>
      </c>
      <c r="B735" s="255" t="s">
        <v>3409</v>
      </c>
      <c r="C735" s="249"/>
      <c r="D735" s="249">
        <v>2.9729999999999999E-2</v>
      </c>
      <c r="E735" s="249">
        <v>4.376E-2</v>
      </c>
      <c r="F735" s="249">
        <f t="shared" si="75"/>
        <v>4.376E-2</v>
      </c>
      <c r="G735" s="250"/>
      <c r="H735" s="250"/>
      <c r="I735" s="258">
        <f t="shared" si="73"/>
        <v>1.4030000000000001E-2</v>
      </c>
      <c r="J735" s="330">
        <f t="shared" si="74"/>
        <v>0.47191389169189368</v>
      </c>
      <c r="K735" s="252"/>
      <c r="L735" s="252"/>
      <c r="M735" s="253"/>
    </row>
    <row r="736" spans="1:13" s="225" customFormat="1" ht="54">
      <c r="A736" s="243" t="s">
        <v>781</v>
      </c>
      <c r="B736" s="255" t="s">
        <v>42</v>
      </c>
      <c r="C736" s="249"/>
      <c r="D736" s="249">
        <v>0.115</v>
      </c>
      <c r="E736" s="249">
        <v>0.13053999999999999</v>
      </c>
      <c r="F736" s="249">
        <f t="shared" si="75"/>
        <v>0.13053999999999999</v>
      </c>
      <c r="G736" s="250"/>
      <c r="H736" s="250"/>
      <c r="I736" s="258">
        <f t="shared" si="73"/>
        <v>1.5539999999999984E-2</v>
      </c>
      <c r="J736" s="330">
        <f t="shared" si="74"/>
        <v>0.13513043478260856</v>
      </c>
      <c r="K736" s="252"/>
      <c r="L736" s="252"/>
      <c r="M736" s="253"/>
    </row>
    <row r="737" spans="1:13" s="225" customFormat="1" ht="54">
      <c r="A737" s="243" t="s">
        <v>43</v>
      </c>
      <c r="B737" s="255" t="s">
        <v>44</v>
      </c>
      <c r="C737" s="249"/>
      <c r="D737" s="249">
        <v>0.122</v>
      </c>
      <c r="E737" s="249">
        <v>0.13925999999999999</v>
      </c>
      <c r="F737" s="249">
        <f t="shared" si="75"/>
        <v>0.13925999999999999</v>
      </c>
      <c r="G737" s="250"/>
      <c r="H737" s="250"/>
      <c r="I737" s="258">
        <f t="shared" si="73"/>
        <v>1.7259999999999998E-2</v>
      </c>
      <c r="J737" s="330">
        <f t="shared" si="74"/>
        <v>0.14147540983606555</v>
      </c>
      <c r="K737" s="252"/>
      <c r="L737" s="252"/>
      <c r="M737" s="253"/>
    </row>
    <row r="738" spans="1:13" s="225" customFormat="1" ht="54">
      <c r="A738" s="243" t="s">
        <v>45</v>
      </c>
      <c r="B738" s="255" t="s">
        <v>46</v>
      </c>
      <c r="C738" s="249"/>
      <c r="D738" s="249">
        <v>1</v>
      </c>
      <c r="E738" s="249">
        <v>1.0467709999999999</v>
      </c>
      <c r="F738" s="249">
        <f t="shared" si="75"/>
        <v>1.0467709999999999</v>
      </c>
      <c r="G738" s="250"/>
      <c r="H738" s="250"/>
      <c r="I738" s="258">
        <f t="shared" si="73"/>
        <v>4.6770999999999896E-2</v>
      </c>
      <c r="J738" s="330">
        <f t="shared" si="74"/>
        <v>4.6770999999999896E-2</v>
      </c>
      <c r="K738" s="252"/>
      <c r="L738" s="252"/>
      <c r="M738" s="253"/>
    </row>
    <row r="739" spans="1:13" s="225" customFormat="1" ht="36" customHeight="1">
      <c r="A739" s="243" t="s">
        <v>0</v>
      </c>
      <c r="B739" s="271" t="s">
        <v>2948</v>
      </c>
      <c r="C739" s="249"/>
      <c r="D739" s="249">
        <v>8.6110000000000006E-2</v>
      </c>
      <c r="E739" s="249">
        <v>8.7069999999999995E-2</v>
      </c>
      <c r="F739" s="249">
        <f t="shared" si="75"/>
        <v>8.7069999999999995E-2</v>
      </c>
      <c r="G739" s="250"/>
      <c r="H739" s="250"/>
      <c r="I739" s="258">
        <f t="shared" si="73"/>
        <v>9.5999999999998864E-4</v>
      </c>
      <c r="J739" s="330">
        <f t="shared" si="74"/>
        <v>1.1148530948786206E-2</v>
      </c>
      <c r="K739" s="252"/>
      <c r="L739" s="252"/>
      <c r="M739" s="253"/>
    </row>
    <row r="740" spans="1:13" s="236" customFormat="1" ht="18">
      <c r="A740" s="245" t="s">
        <v>528</v>
      </c>
      <c r="B740" s="254" t="s">
        <v>597</v>
      </c>
      <c r="C740" s="249"/>
      <c r="D740" s="249"/>
      <c r="E740" s="249"/>
      <c r="F740" s="249"/>
      <c r="G740" s="250"/>
      <c r="H740" s="250"/>
      <c r="I740" s="258"/>
      <c r="J740" s="330"/>
      <c r="K740" s="252"/>
      <c r="L740" s="252"/>
      <c r="M740" s="253"/>
    </row>
    <row r="741" spans="1:13" s="225" customFormat="1" ht="54">
      <c r="A741" s="243" t="s">
        <v>782</v>
      </c>
      <c r="B741" s="260" t="s">
        <v>34</v>
      </c>
      <c r="C741" s="249"/>
      <c r="D741" s="249">
        <v>3.0234000000000001</v>
      </c>
      <c r="E741" s="249">
        <v>3.0234209999999999</v>
      </c>
      <c r="F741" s="249">
        <f t="shared" si="75"/>
        <v>3.0234209999999999</v>
      </c>
      <c r="G741" s="249">
        <f>F741</f>
        <v>3.0234209999999999</v>
      </c>
      <c r="H741" s="250"/>
      <c r="I741" s="258"/>
      <c r="J741" s="330"/>
      <c r="K741" s="252"/>
      <c r="L741" s="252"/>
      <c r="M741" s="253"/>
    </row>
    <row r="742" spans="1:13" s="225" customFormat="1" ht="36">
      <c r="A742" s="243" t="s">
        <v>783</v>
      </c>
      <c r="B742" s="255" t="s">
        <v>36</v>
      </c>
      <c r="C742" s="249"/>
      <c r="D742" s="249">
        <v>0.13082659999999999</v>
      </c>
      <c r="E742" s="249">
        <v>0.130827</v>
      </c>
      <c r="F742" s="249">
        <f t="shared" si="75"/>
        <v>0.130827</v>
      </c>
      <c r="G742" s="249">
        <f>F742</f>
        <v>0.130827</v>
      </c>
      <c r="H742" s="250"/>
      <c r="I742" s="258"/>
      <c r="J742" s="330"/>
      <c r="K742" s="252"/>
      <c r="L742" s="252"/>
      <c r="M742" s="253"/>
    </row>
    <row r="743" spans="1:13" s="225" customFormat="1" ht="36">
      <c r="A743" s="243" t="s">
        <v>784</v>
      </c>
      <c r="B743" s="255" t="s">
        <v>2806</v>
      </c>
      <c r="C743" s="249"/>
      <c r="D743" s="249">
        <v>0.49649500000000002</v>
      </c>
      <c r="E743" s="249">
        <v>0.49649500000000002</v>
      </c>
      <c r="F743" s="249">
        <f t="shared" si="75"/>
        <v>0.49649500000000002</v>
      </c>
      <c r="G743" s="249">
        <f>F743</f>
        <v>0.49649500000000002</v>
      </c>
      <c r="H743" s="250"/>
      <c r="I743" s="258"/>
      <c r="J743" s="330"/>
      <c r="K743" s="252"/>
      <c r="L743" s="252"/>
      <c r="M743" s="253"/>
    </row>
    <row r="744" spans="1:13" s="236" customFormat="1" ht="18">
      <c r="A744" s="245" t="s">
        <v>599</v>
      </c>
      <c r="B744" s="254" t="s">
        <v>482</v>
      </c>
      <c r="C744" s="249"/>
      <c r="D744" s="249"/>
      <c r="E744" s="249"/>
      <c r="F744" s="249"/>
      <c r="G744" s="250"/>
      <c r="H744" s="250"/>
      <c r="I744" s="258"/>
      <c r="J744" s="330"/>
      <c r="K744" s="252"/>
      <c r="L744" s="252"/>
      <c r="M744" s="253"/>
    </row>
    <row r="745" spans="1:13" s="225" customFormat="1" ht="18">
      <c r="A745" s="243" t="s">
        <v>785</v>
      </c>
      <c r="B745" s="260" t="s">
        <v>482</v>
      </c>
      <c r="C745" s="249"/>
      <c r="D745" s="249">
        <v>2.5424363000000003</v>
      </c>
      <c r="E745" s="249">
        <v>2.6887936900000002</v>
      </c>
      <c r="F745" s="249">
        <f t="shared" ref="F745:F765" si="78">E745</f>
        <v>2.6887936900000002</v>
      </c>
      <c r="G745" s="250"/>
      <c r="H745" s="250"/>
      <c r="I745" s="258">
        <f t="shared" si="73"/>
        <v>0.14635738999999992</v>
      </c>
      <c r="J745" s="330">
        <f t="shared" si="74"/>
        <v>5.7565804106871843E-2</v>
      </c>
      <c r="K745" s="252"/>
      <c r="L745" s="252"/>
      <c r="M745" s="253"/>
    </row>
    <row r="746" spans="1:13" s="237" customFormat="1" ht="43.5" customHeight="1">
      <c r="A746" s="343" t="s">
        <v>511</v>
      </c>
      <c r="B746" s="344" t="s">
        <v>512</v>
      </c>
      <c r="C746" s="293"/>
      <c r="D746" s="249">
        <v>11.884479379999998</v>
      </c>
      <c r="E746" s="249">
        <v>13.466129589999998</v>
      </c>
      <c r="F746" s="249">
        <f t="shared" si="78"/>
        <v>13.466129589999998</v>
      </c>
      <c r="G746" s="249">
        <f>SUM(G748:G784)</f>
        <v>5.8949107500000002</v>
      </c>
      <c r="H746" s="249">
        <f>SUM(H748:H784)</f>
        <v>0</v>
      </c>
      <c r="I746" s="258">
        <f t="shared" si="73"/>
        <v>1.5816502099999994</v>
      </c>
      <c r="J746" s="330">
        <f t="shared" si="74"/>
        <v>0.13308535943624977</v>
      </c>
      <c r="K746" s="252"/>
      <c r="L746" s="252"/>
      <c r="M746" s="253"/>
    </row>
    <row r="747" spans="1:13" s="236" customFormat="1" ht="18">
      <c r="A747" s="244" t="s">
        <v>519</v>
      </c>
      <c r="B747" s="254" t="s">
        <v>2750</v>
      </c>
      <c r="C747" s="249"/>
      <c r="D747" s="249"/>
      <c r="E747" s="249"/>
      <c r="F747" s="249"/>
      <c r="G747" s="250"/>
      <c r="H747" s="250"/>
      <c r="I747" s="258"/>
      <c r="J747" s="330"/>
      <c r="K747" s="252"/>
      <c r="L747" s="252"/>
      <c r="M747" s="253"/>
    </row>
    <row r="748" spans="1:13" s="225" customFormat="1" ht="54">
      <c r="A748" s="243" t="s">
        <v>2947</v>
      </c>
      <c r="B748" s="255" t="s">
        <v>49</v>
      </c>
      <c r="C748" s="249"/>
      <c r="D748" s="249">
        <v>0.60632324000000004</v>
      </c>
      <c r="E748" s="249">
        <v>0.63415467000000003</v>
      </c>
      <c r="F748" s="249">
        <f t="shared" si="78"/>
        <v>0.63415467000000003</v>
      </c>
      <c r="G748" s="249">
        <v>0.63415467000000003</v>
      </c>
      <c r="H748" s="250"/>
      <c r="I748" s="258">
        <f t="shared" si="73"/>
        <v>2.783142999999999E-2</v>
      </c>
      <c r="J748" s="330">
        <f t="shared" si="74"/>
        <v>4.5901968065746646E-2</v>
      </c>
      <c r="K748" s="252"/>
      <c r="L748" s="252"/>
      <c r="M748" s="253"/>
    </row>
    <row r="749" spans="1:13" s="225" customFormat="1" ht="54">
      <c r="A749" s="243" t="s">
        <v>2946</v>
      </c>
      <c r="B749" s="255" t="s">
        <v>50</v>
      </c>
      <c r="C749" s="249"/>
      <c r="D749" s="249">
        <v>0.60632326000000003</v>
      </c>
      <c r="E749" s="249">
        <v>0.61550377000000001</v>
      </c>
      <c r="F749" s="249">
        <f t="shared" si="78"/>
        <v>0.61550377000000001</v>
      </c>
      <c r="G749" s="249">
        <v>0.61550377000000001</v>
      </c>
      <c r="H749" s="250"/>
      <c r="I749" s="258">
        <f t="shared" si="73"/>
        <v>9.1805099999999751E-3</v>
      </c>
      <c r="J749" s="330">
        <f t="shared" si="74"/>
        <v>1.5141279587393752E-2</v>
      </c>
      <c r="K749" s="252"/>
      <c r="L749" s="252"/>
      <c r="M749" s="253"/>
    </row>
    <row r="750" spans="1:13" s="225" customFormat="1" ht="54">
      <c r="A750" s="243" t="s">
        <v>2945</v>
      </c>
      <c r="B750" s="255" t="s">
        <v>52</v>
      </c>
      <c r="C750" s="249"/>
      <c r="D750" s="249">
        <v>0.60599999999999998</v>
      </c>
      <c r="E750" s="249">
        <v>0.67964400999999997</v>
      </c>
      <c r="F750" s="249">
        <f t="shared" si="78"/>
        <v>0.67964400999999997</v>
      </c>
      <c r="G750" s="249">
        <v>0.67964400999999997</v>
      </c>
      <c r="H750" s="250"/>
      <c r="I750" s="258">
        <f t="shared" si="73"/>
        <v>7.3644009999999982E-2</v>
      </c>
      <c r="J750" s="330">
        <f t="shared" si="74"/>
        <v>0.12152476897689768</v>
      </c>
      <c r="K750" s="252"/>
      <c r="L750" s="252"/>
      <c r="M750" s="253"/>
    </row>
    <row r="751" spans="1:13" s="225" customFormat="1" ht="54">
      <c r="A751" s="243" t="s">
        <v>2944</v>
      </c>
      <c r="B751" s="255" t="s">
        <v>54</v>
      </c>
      <c r="C751" s="249"/>
      <c r="D751" s="249">
        <v>0.60599999999999998</v>
      </c>
      <c r="E751" s="249">
        <v>0.67907076</v>
      </c>
      <c r="F751" s="249">
        <f t="shared" si="78"/>
        <v>0.67907076</v>
      </c>
      <c r="G751" s="249">
        <v>0.67907076</v>
      </c>
      <c r="H751" s="250"/>
      <c r="I751" s="258">
        <f t="shared" si="73"/>
        <v>7.3070760000000012E-2</v>
      </c>
      <c r="J751" s="330">
        <f t="shared" si="74"/>
        <v>0.12057881188118813</v>
      </c>
      <c r="K751" s="252"/>
      <c r="L751" s="252"/>
      <c r="M751" s="253"/>
    </row>
    <row r="752" spans="1:13" s="236" customFormat="1" ht="18">
      <c r="A752" s="244" t="s">
        <v>594</v>
      </c>
      <c r="B752" s="254" t="s">
        <v>524</v>
      </c>
      <c r="C752" s="249"/>
      <c r="D752" s="249"/>
      <c r="E752" s="249"/>
      <c r="F752" s="249"/>
      <c r="G752" s="250"/>
      <c r="H752" s="250"/>
      <c r="I752" s="258"/>
      <c r="J752" s="330"/>
      <c r="K752" s="252"/>
      <c r="L752" s="252"/>
      <c r="M752" s="253"/>
    </row>
    <row r="753" spans="1:13" s="225" customFormat="1" ht="54">
      <c r="A753" s="243" t="s">
        <v>2943</v>
      </c>
      <c r="B753" s="255" t="s">
        <v>62</v>
      </c>
      <c r="C753" s="249"/>
      <c r="D753" s="249">
        <v>0.23519999999999999</v>
      </c>
      <c r="E753" s="249">
        <v>0.21420431000000001</v>
      </c>
      <c r="F753" s="249">
        <f t="shared" si="78"/>
        <v>0.21420431000000001</v>
      </c>
      <c r="G753" s="249">
        <v>0.21420431000000001</v>
      </c>
      <c r="H753" s="250"/>
      <c r="I753" s="258">
        <f t="shared" si="73"/>
        <v>-2.0995689999999984E-2</v>
      </c>
      <c r="J753" s="330">
        <f t="shared" si="74"/>
        <v>-8.9267389455782276E-2</v>
      </c>
      <c r="K753" s="252"/>
      <c r="L753" s="252"/>
      <c r="M753" s="253"/>
    </row>
    <row r="754" spans="1:13" s="225" customFormat="1" ht="90">
      <c r="A754" s="243" t="s">
        <v>2942</v>
      </c>
      <c r="B754" s="255" t="s">
        <v>63</v>
      </c>
      <c r="C754" s="249"/>
      <c r="D754" s="249">
        <v>0.18724853999999999</v>
      </c>
      <c r="E754" s="249">
        <v>0.18724853999999999</v>
      </c>
      <c r="F754" s="249">
        <f t="shared" si="78"/>
        <v>0.18724853999999999</v>
      </c>
      <c r="G754" s="249">
        <v>0.18724853999999999</v>
      </c>
      <c r="H754" s="250"/>
      <c r="I754" s="258"/>
      <c r="J754" s="330"/>
      <c r="K754" s="252"/>
      <c r="L754" s="252"/>
      <c r="M754" s="253"/>
    </row>
    <row r="755" spans="1:13" s="225" customFormat="1" ht="90">
      <c r="A755" s="243" t="s">
        <v>2941</v>
      </c>
      <c r="B755" s="255" t="s">
        <v>2894</v>
      </c>
      <c r="C755" s="249"/>
      <c r="D755" s="249">
        <v>0.18724853999999999</v>
      </c>
      <c r="E755" s="249">
        <v>0.18195416</v>
      </c>
      <c r="F755" s="249">
        <f t="shared" si="78"/>
        <v>0.18195416</v>
      </c>
      <c r="G755" s="250"/>
      <c r="H755" s="250"/>
      <c r="I755" s="258">
        <f t="shared" si="73"/>
        <v>-5.2943799999999874E-3</v>
      </c>
      <c r="J755" s="330">
        <f t="shared" si="74"/>
        <v>-2.8274612982296055E-2</v>
      </c>
      <c r="K755" s="252"/>
      <c r="L755" s="252"/>
      <c r="M755" s="253"/>
    </row>
    <row r="756" spans="1:13" s="225" customFormat="1" ht="90">
      <c r="A756" s="243" t="s">
        <v>2940</v>
      </c>
      <c r="B756" s="255" t="s">
        <v>64</v>
      </c>
      <c r="C756" s="249"/>
      <c r="D756" s="249">
        <v>0.18724853999999999</v>
      </c>
      <c r="E756" s="249">
        <v>0.18263778999999999</v>
      </c>
      <c r="F756" s="249">
        <f t="shared" si="78"/>
        <v>0.18263778999999999</v>
      </c>
      <c r="G756" s="249">
        <v>0.18263778999999999</v>
      </c>
      <c r="H756" s="250"/>
      <c r="I756" s="258">
        <f t="shared" si="73"/>
        <v>-4.6107499999999968E-3</v>
      </c>
      <c r="J756" s="330">
        <f t="shared" si="74"/>
        <v>-2.4623689989785702E-2</v>
      </c>
      <c r="K756" s="252"/>
      <c r="L756" s="252"/>
      <c r="M756" s="253"/>
    </row>
    <row r="757" spans="1:13" s="225" customFormat="1" ht="36" customHeight="1">
      <c r="A757" s="243" t="s">
        <v>2939</v>
      </c>
      <c r="B757" s="255" t="s">
        <v>66</v>
      </c>
      <c r="C757" s="249"/>
      <c r="D757" s="249">
        <v>2.7489449999999999E-2</v>
      </c>
      <c r="E757" s="249">
        <v>2.7489449999999999E-2</v>
      </c>
      <c r="F757" s="249">
        <f t="shared" si="78"/>
        <v>2.7489449999999999E-2</v>
      </c>
      <c r="G757" s="249">
        <v>2.7489449999999999E-2</v>
      </c>
      <c r="H757" s="250"/>
      <c r="I757" s="258"/>
      <c r="J757" s="330"/>
      <c r="K757" s="252"/>
      <c r="L757" s="252"/>
      <c r="M757" s="253"/>
    </row>
    <row r="758" spans="1:13" s="225" customFormat="1" ht="54">
      <c r="A758" s="243" t="s">
        <v>2938</v>
      </c>
      <c r="B758" s="255" t="s">
        <v>3457</v>
      </c>
      <c r="C758" s="294"/>
      <c r="D758" s="249">
        <v>1.139</v>
      </c>
      <c r="E758" s="249">
        <v>1.0700708399999999</v>
      </c>
      <c r="F758" s="249">
        <f t="shared" si="78"/>
        <v>1.0700708399999999</v>
      </c>
      <c r="G758" s="250"/>
      <c r="H758" s="250"/>
      <c r="I758" s="258">
        <f t="shared" si="73"/>
        <v>-6.8929160000000156E-2</v>
      </c>
      <c r="J758" s="330">
        <f t="shared" si="74"/>
        <v>-6.0517260755048374E-2</v>
      </c>
      <c r="K758" s="252"/>
      <c r="L758" s="252"/>
      <c r="M758" s="253"/>
    </row>
    <row r="759" spans="1:13" s="225" customFormat="1" ht="72">
      <c r="A759" s="243" t="s">
        <v>2937</v>
      </c>
      <c r="B759" s="255" t="s">
        <v>3458</v>
      </c>
      <c r="C759" s="249"/>
      <c r="D759" s="249">
        <v>2.4417910000000001E-2</v>
      </c>
      <c r="E759" s="249">
        <v>0.10429104</v>
      </c>
      <c r="F759" s="249">
        <f t="shared" si="78"/>
        <v>0.10429104</v>
      </c>
      <c r="G759" s="250"/>
      <c r="H759" s="250"/>
      <c r="I759" s="258">
        <f t="shared" si="73"/>
        <v>7.9873130000000001E-2</v>
      </c>
      <c r="J759" s="330">
        <f t="shared" si="74"/>
        <v>3.2710879022815629</v>
      </c>
      <c r="K759" s="252"/>
      <c r="L759" s="252"/>
      <c r="M759" s="274"/>
    </row>
    <row r="760" spans="1:13" s="225" customFormat="1" ht="54">
      <c r="A760" s="243" t="s">
        <v>2936</v>
      </c>
      <c r="B760" s="282" t="s">
        <v>3459</v>
      </c>
      <c r="C760" s="249"/>
      <c r="D760" s="249">
        <v>0.9890000000000001</v>
      </c>
      <c r="E760" s="249">
        <v>1.0963533400000001</v>
      </c>
      <c r="F760" s="249">
        <f t="shared" si="78"/>
        <v>1.0963533400000001</v>
      </c>
      <c r="G760" s="250"/>
      <c r="H760" s="250"/>
      <c r="I760" s="258">
        <f t="shared" si="73"/>
        <v>0.10735333999999996</v>
      </c>
      <c r="J760" s="330">
        <f t="shared" si="74"/>
        <v>0.1085473609706773</v>
      </c>
      <c r="K760" s="252"/>
      <c r="L760" s="252"/>
      <c r="M760" s="253"/>
    </row>
    <row r="761" spans="1:13" s="225" customFormat="1" ht="54">
      <c r="A761" s="243" t="s">
        <v>2935</v>
      </c>
      <c r="B761" s="255" t="s">
        <v>3460</v>
      </c>
      <c r="C761" s="249"/>
      <c r="D761" s="249">
        <v>0.37491341</v>
      </c>
      <c r="E761" s="249">
        <v>0.37491341</v>
      </c>
      <c r="F761" s="249">
        <f t="shared" si="78"/>
        <v>0.37491341</v>
      </c>
      <c r="G761" s="249">
        <v>0.37491341</v>
      </c>
      <c r="H761" s="250"/>
      <c r="I761" s="258"/>
      <c r="J761" s="330"/>
      <c r="K761" s="252"/>
      <c r="L761" s="252"/>
      <c r="M761" s="253"/>
    </row>
    <row r="762" spans="1:13" s="225" customFormat="1" ht="90">
      <c r="A762" s="243" t="s">
        <v>2934</v>
      </c>
      <c r="B762" s="255" t="s">
        <v>2828</v>
      </c>
      <c r="C762" s="249"/>
      <c r="D762" s="249">
        <v>0.48728892999999995</v>
      </c>
      <c r="E762" s="249">
        <v>0.50414565</v>
      </c>
      <c r="F762" s="249">
        <f t="shared" si="78"/>
        <v>0.50414565</v>
      </c>
      <c r="G762" s="250"/>
      <c r="H762" s="250"/>
      <c r="I762" s="258">
        <f t="shared" si="73"/>
        <v>1.6856720000000047E-2</v>
      </c>
      <c r="J762" s="330">
        <f t="shared" si="74"/>
        <v>3.4592864648084864E-2</v>
      </c>
      <c r="K762" s="252"/>
      <c r="L762" s="252"/>
      <c r="M762" s="253"/>
    </row>
    <row r="763" spans="1:13" s="225" customFormat="1" ht="60.75" customHeight="1">
      <c r="A763" s="243" t="s">
        <v>2933</v>
      </c>
      <c r="B763" s="295" t="s">
        <v>3456</v>
      </c>
      <c r="C763" s="249"/>
      <c r="D763" s="249">
        <v>0.98899999999999999</v>
      </c>
      <c r="E763" s="249">
        <v>1.14767044</v>
      </c>
      <c r="F763" s="249">
        <f t="shared" si="78"/>
        <v>1.14767044</v>
      </c>
      <c r="G763" s="250"/>
      <c r="H763" s="250"/>
      <c r="I763" s="258">
        <f t="shared" si="73"/>
        <v>0.15867043999999997</v>
      </c>
      <c r="J763" s="330">
        <f t="shared" si="74"/>
        <v>0.16043522750252781</v>
      </c>
      <c r="K763" s="252"/>
      <c r="L763" s="252"/>
      <c r="M763" s="253"/>
    </row>
    <row r="764" spans="1:13" s="225" customFormat="1" ht="81.75" customHeight="1">
      <c r="A764" s="243" t="s">
        <v>3414</v>
      </c>
      <c r="B764" s="326" t="s">
        <v>3461</v>
      </c>
      <c r="C764" s="296"/>
      <c r="D764" s="296">
        <v>0</v>
      </c>
      <c r="E764" s="296">
        <v>0.75839144999999997</v>
      </c>
      <c r="F764" s="249">
        <f t="shared" si="78"/>
        <v>0.75839144999999997</v>
      </c>
      <c r="G764" s="250"/>
      <c r="H764" s="250"/>
      <c r="I764" s="258">
        <f t="shared" si="73"/>
        <v>0.75839144999999997</v>
      </c>
      <c r="J764" s="330"/>
      <c r="K764" s="252"/>
      <c r="L764" s="252"/>
      <c r="M764" s="274"/>
    </row>
    <row r="765" spans="1:13" s="225" customFormat="1" ht="81.75" customHeight="1">
      <c r="A765" s="243" t="s">
        <v>3415</v>
      </c>
      <c r="B765" s="326" t="s">
        <v>3462</v>
      </c>
      <c r="C765" s="296"/>
      <c r="D765" s="296">
        <v>0</v>
      </c>
      <c r="E765" s="296">
        <v>0.18302935000000001</v>
      </c>
      <c r="F765" s="249">
        <f t="shared" si="78"/>
        <v>0.18302935000000001</v>
      </c>
      <c r="G765" s="250"/>
      <c r="H765" s="250"/>
      <c r="I765" s="258">
        <f t="shared" si="73"/>
        <v>0.18302935000000001</v>
      </c>
      <c r="J765" s="330"/>
      <c r="K765" s="252"/>
      <c r="L765" s="252"/>
      <c r="M765" s="274"/>
    </row>
    <row r="766" spans="1:13" s="225" customFormat="1" ht="81.75" customHeight="1">
      <c r="A766" s="243" t="s">
        <v>3466</v>
      </c>
      <c r="B766" s="326" t="s">
        <v>3467</v>
      </c>
      <c r="C766" s="296"/>
      <c r="D766" s="296">
        <v>0</v>
      </c>
      <c r="E766" s="296">
        <v>6.0412899999999999E-2</v>
      </c>
      <c r="F766" s="296">
        <v>6.0412899999999999E-2</v>
      </c>
      <c r="G766" s="250"/>
      <c r="H766" s="250"/>
      <c r="I766" s="258"/>
      <c r="J766" s="330"/>
      <c r="K766" s="252"/>
      <c r="L766" s="252"/>
      <c r="M766" s="274"/>
    </row>
    <row r="767" spans="1:13" s="236" customFormat="1" ht="18">
      <c r="A767" s="244" t="s">
        <v>595</v>
      </c>
      <c r="B767" s="254" t="s">
        <v>525</v>
      </c>
      <c r="C767" s="249"/>
      <c r="D767" s="249"/>
      <c r="E767" s="249"/>
      <c r="F767" s="249"/>
      <c r="G767" s="250"/>
      <c r="H767" s="250"/>
      <c r="I767" s="258"/>
      <c r="J767" s="330"/>
      <c r="K767" s="252"/>
      <c r="L767" s="252"/>
      <c r="M767" s="253"/>
    </row>
    <row r="768" spans="1:13" s="225" customFormat="1" ht="54">
      <c r="A768" s="243" t="s">
        <v>786</v>
      </c>
      <c r="B768" s="255" t="s">
        <v>56</v>
      </c>
      <c r="C768" s="249"/>
      <c r="D768" s="249">
        <v>0.11</v>
      </c>
      <c r="E768" s="249">
        <v>8.0329999999999999E-2</v>
      </c>
      <c r="F768" s="249">
        <f t="shared" ref="F768:F791" si="79">E768</f>
        <v>8.0329999999999999E-2</v>
      </c>
      <c r="G768" s="250"/>
      <c r="H768" s="250"/>
      <c r="I768" s="258">
        <f t="shared" si="73"/>
        <v>-2.9670000000000002E-2</v>
      </c>
      <c r="J768" s="330">
        <f t="shared" si="74"/>
        <v>-0.2697272727272727</v>
      </c>
      <c r="K768" s="250">
        <f t="shared" ref="K768:K774" si="80">I768</f>
        <v>-2.9670000000000002E-2</v>
      </c>
      <c r="L768" s="252"/>
      <c r="M768" s="256"/>
    </row>
    <row r="769" spans="1:13" s="225" customFormat="1" ht="36">
      <c r="A769" s="243" t="s">
        <v>787</v>
      </c>
      <c r="B769" s="255" t="s">
        <v>57</v>
      </c>
      <c r="C769" s="249"/>
      <c r="D769" s="249">
        <v>5.4622200000000003E-2</v>
      </c>
      <c r="E769" s="249">
        <v>5.2240000000000002E-2</v>
      </c>
      <c r="F769" s="249">
        <f t="shared" si="79"/>
        <v>5.2240000000000002E-2</v>
      </c>
      <c r="G769" s="250"/>
      <c r="H769" s="250"/>
      <c r="I769" s="258">
        <f t="shared" si="73"/>
        <v>-2.382200000000001E-3</v>
      </c>
      <c r="J769" s="330">
        <f t="shared" si="74"/>
        <v>-4.3612304154720949E-2</v>
      </c>
      <c r="K769" s="250">
        <f t="shared" si="80"/>
        <v>-2.382200000000001E-3</v>
      </c>
      <c r="L769" s="252"/>
      <c r="M769" s="256"/>
    </row>
    <row r="770" spans="1:13" s="225" customFormat="1" ht="36">
      <c r="A770" s="243" t="s">
        <v>788</v>
      </c>
      <c r="B770" s="255" t="s">
        <v>58</v>
      </c>
      <c r="C770" s="249"/>
      <c r="D770" s="249">
        <v>5.42348E-2</v>
      </c>
      <c r="E770" s="249">
        <v>3.0470000000000001E-2</v>
      </c>
      <c r="F770" s="249">
        <f t="shared" si="79"/>
        <v>3.0470000000000001E-2</v>
      </c>
      <c r="G770" s="250"/>
      <c r="H770" s="250"/>
      <c r="I770" s="258">
        <f t="shared" si="73"/>
        <v>-2.3764799999999999E-2</v>
      </c>
      <c r="J770" s="330">
        <f t="shared" si="74"/>
        <v>-0.43818360167272674</v>
      </c>
      <c r="K770" s="250">
        <f t="shared" si="80"/>
        <v>-2.3764799999999999E-2</v>
      </c>
      <c r="L770" s="252"/>
      <c r="M770" s="256"/>
    </row>
    <row r="771" spans="1:13" s="225" customFormat="1" ht="54">
      <c r="A771" s="243" t="s">
        <v>789</v>
      </c>
      <c r="B771" s="255" t="s">
        <v>59</v>
      </c>
      <c r="C771" s="249"/>
      <c r="D771" s="249">
        <v>0.02</v>
      </c>
      <c r="E771" s="249">
        <v>5.287E-2</v>
      </c>
      <c r="F771" s="249">
        <f t="shared" si="79"/>
        <v>5.287E-2</v>
      </c>
      <c r="G771" s="250"/>
      <c r="H771" s="250"/>
      <c r="I771" s="258">
        <f t="shared" si="73"/>
        <v>3.2869999999999996E-2</v>
      </c>
      <c r="J771" s="330">
        <f t="shared" si="74"/>
        <v>1.6435</v>
      </c>
      <c r="K771" s="250">
        <f t="shared" si="80"/>
        <v>3.2869999999999996E-2</v>
      </c>
      <c r="L771" s="252"/>
      <c r="M771" s="256"/>
    </row>
    <row r="772" spans="1:13" s="225" customFormat="1" ht="36">
      <c r="A772" s="243" t="s">
        <v>790</v>
      </c>
      <c r="B772" s="255" t="s">
        <v>60</v>
      </c>
      <c r="C772" s="249"/>
      <c r="D772" s="249">
        <v>5.7000000000000002E-2</v>
      </c>
      <c r="E772" s="249">
        <v>4.3529999999999999E-2</v>
      </c>
      <c r="F772" s="249">
        <f t="shared" si="79"/>
        <v>4.3529999999999999E-2</v>
      </c>
      <c r="G772" s="250"/>
      <c r="H772" s="250"/>
      <c r="I772" s="258">
        <f t="shared" ref="I772:I817" si="81">E772-D772</f>
        <v>-1.3470000000000003E-2</v>
      </c>
      <c r="J772" s="330">
        <f t="shared" ref="J772:J818" si="82">E772/D772-100%</f>
        <v>-0.23631578947368426</v>
      </c>
      <c r="K772" s="250">
        <f t="shared" si="80"/>
        <v>-1.3470000000000003E-2</v>
      </c>
      <c r="L772" s="252"/>
      <c r="M772" s="256"/>
    </row>
    <row r="773" spans="1:13" s="225" customFormat="1" ht="36">
      <c r="A773" s="243" t="s">
        <v>791</v>
      </c>
      <c r="B773" s="255" t="s">
        <v>61</v>
      </c>
      <c r="C773" s="249"/>
      <c r="D773" s="249">
        <v>1.4999999999999999E-2</v>
      </c>
      <c r="E773" s="249">
        <v>4.376E-2</v>
      </c>
      <c r="F773" s="249">
        <f t="shared" si="79"/>
        <v>4.376E-2</v>
      </c>
      <c r="G773" s="250"/>
      <c r="H773" s="250"/>
      <c r="I773" s="258">
        <f t="shared" si="81"/>
        <v>2.8760000000000001E-2</v>
      </c>
      <c r="J773" s="330">
        <f t="shared" si="82"/>
        <v>1.9173333333333336</v>
      </c>
      <c r="K773" s="250">
        <f t="shared" si="80"/>
        <v>2.8760000000000001E-2</v>
      </c>
      <c r="L773" s="252"/>
      <c r="M773" s="256"/>
    </row>
    <row r="774" spans="1:13" s="225" customFormat="1" ht="36">
      <c r="A774" s="243" t="s">
        <v>3413</v>
      </c>
      <c r="B774" s="327" t="s">
        <v>3412</v>
      </c>
      <c r="C774" s="249"/>
      <c r="D774" s="249"/>
      <c r="E774" s="249">
        <v>3.0470000000000001E-2</v>
      </c>
      <c r="F774" s="249">
        <f t="shared" si="79"/>
        <v>3.0470000000000001E-2</v>
      </c>
      <c r="G774" s="250"/>
      <c r="H774" s="250"/>
      <c r="I774" s="258">
        <f t="shared" si="81"/>
        <v>3.0470000000000001E-2</v>
      </c>
      <c r="J774" s="330"/>
      <c r="K774" s="250">
        <f t="shared" si="80"/>
        <v>3.0470000000000001E-2</v>
      </c>
      <c r="L774" s="252"/>
      <c r="M774" s="256"/>
    </row>
    <row r="775" spans="1:13" s="236" customFormat="1" ht="18">
      <c r="A775" s="245" t="s">
        <v>528</v>
      </c>
      <c r="B775" s="254" t="s">
        <v>597</v>
      </c>
      <c r="C775" s="249"/>
      <c r="D775" s="249"/>
      <c r="E775" s="249"/>
      <c r="F775" s="249"/>
      <c r="G775" s="250"/>
      <c r="H775" s="250"/>
      <c r="I775" s="258"/>
      <c r="J775" s="330"/>
      <c r="K775" s="252"/>
      <c r="L775" s="252"/>
      <c r="M775" s="253"/>
    </row>
    <row r="776" spans="1:13" s="225" customFormat="1" ht="18">
      <c r="A776" s="243" t="s">
        <v>2808</v>
      </c>
      <c r="B776" s="297" t="s">
        <v>2809</v>
      </c>
      <c r="C776" s="249"/>
      <c r="D776" s="249">
        <v>0.48699998999999999</v>
      </c>
      <c r="E776" s="249">
        <v>0.48699999999999999</v>
      </c>
      <c r="F776" s="249">
        <f t="shared" si="79"/>
        <v>0.48699999999999999</v>
      </c>
      <c r="G776" s="249">
        <f>F776</f>
        <v>0.48699999999999999</v>
      </c>
      <c r="H776" s="250"/>
      <c r="I776" s="258"/>
      <c r="J776" s="330"/>
      <c r="K776" s="252"/>
      <c r="L776" s="252"/>
      <c r="M776" s="253"/>
    </row>
    <row r="777" spans="1:13" s="236" customFormat="1" ht="18">
      <c r="A777" s="245" t="s">
        <v>529</v>
      </c>
      <c r="B777" s="254" t="s">
        <v>522</v>
      </c>
      <c r="C777" s="249"/>
      <c r="D777" s="249"/>
      <c r="E777" s="249"/>
      <c r="F777" s="249"/>
      <c r="G777" s="250"/>
      <c r="H777" s="250"/>
      <c r="I777" s="258"/>
      <c r="J777" s="330"/>
      <c r="K777" s="252"/>
      <c r="L777" s="252"/>
      <c r="M777" s="253"/>
    </row>
    <row r="778" spans="1:13" s="225" customFormat="1" ht="18">
      <c r="A778" s="243" t="s">
        <v>792</v>
      </c>
      <c r="B778" s="255" t="s">
        <v>65</v>
      </c>
      <c r="C778" s="249"/>
      <c r="D778" s="249">
        <v>0.129</v>
      </c>
      <c r="E778" s="249">
        <v>0.11988599999999999</v>
      </c>
      <c r="F778" s="249">
        <f t="shared" si="79"/>
        <v>0.11988599999999999</v>
      </c>
      <c r="G778" s="250"/>
      <c r="H778" s="250"/>
      <c r="I778" s="258">
        <f t="shared" si="81"/>
        <v>-9.114000000000011E-3</v>
      </c>
      <c r="J778" s="330">
        <f t="shared" si="82"/>
        <v>-7.0651162790697719E-2</v>
      </c>
      <c r="K778" s="252"/>
      <c r="L778" s="252"/>
      <c r="M778" s="253"/>
    </row>
    <row r="779" spans="1:13" s="225" customFormat="1" ht="36">
      <c r="A779" s="243" t="s">
        <v>793</v>
      </c>
      <c r="B779" s="255" t="s">
        <v>2810</v>
      </c>
      <c r="C779" s="249"/>
      <c r="D779" s="249">
        <v>1.1972765700000001</v>
      </c>
      <c r="E779" s="249">
        <v>1.3342441899999999</v>
      </c>
      <c r="F779" s="249">
        <f t="shared" si="79"/>
        <v>1.3342441899999999</v>
      </c>
      <c r="G779" s="250"/>
      <c r="H779" s="250"/>
      <c r="I779" s="258">
        <f t="shared" si="81"/>
        <v>0.13696761999999985</v>
      </c>
      <c r="J779" s="330">
        <f t="shared" si="82"/>
        <v>0.11439931543970649</v>
      </c>
      <c r="K779" s="252"/>
      <c r="L779" s="252"/>
      <c r="M779" s="253"/>
    </row>
    <row r="780" spans="1:13" s="225" customFormat="1" ht="36">
      <c r="A780" s="243" t="s">
        <v>794</v>
      </c>
      <c r="B780" s="255" t="s">
        <v>2811</v>
      </c>
      <c r="C780" s="249"/>
      <c r="D780" s="249">
        <v>0.60799999999999998</v>
      </c>
      <c r="E780" s="249">
        <v>0.59200514999999998</v>
      </c>
      <c r="F780" s="249">
        <f t="shared" si="79"/>
        <v>0.59200514999999998</v>
      </c>
      <c r="G780" s="250"/>
      <c r="H780" s="250"/>
      <c r="I780" s="258">
        <f t="shared" si="81"/>
        <v>-1.5994850000000005E-2</v>
      </c>
      <c r="J780" s="330">
        <f t="shared" si="82"/>
        <v>-2.6307319078947344E-2</v>
      </c>
      <c r="K780" s="252"/>
      <c r="L780" s="252"/>
      <c r="M780" s="253"/>
    </row>
    <row r="781" spans="1:13" s="236" customFormat="1" ht="18">
      <c r="A781" s="245" t="s">
        <v>599</v>
      </c>
      <c r="B781" s="254" t="s">
        <v>482</v>
      </c>
      <c r="C781" s="249"/>
      <c r="D781" s="249"/>
      <c r="E781" s="249"/>
      <c r="F781" s="249"/>
      <c r="G781" s="250"/>
      <c r="H781" s="250"/>
      <c r="I781" s="258"/>
      <c r="J781" s="330"/>
      <c r="K781" s="252"/>
      <c r="L781" s="252"/>
      <c r="M781" s="253"/>
    </row>
    <row r="782" spans="1:13" s="225" customFormat="1" ht="18">
      <c r="A782" s="243" t="s">
        <v>795</v>
      </c>
      <c r="B782" s="260" t="s">
        <v>482</v>
      </c>
      <c r="C782" s="249"/>
      <c r="D782" s="249">
        <v>8.6599999999999996E-2</v>
      </c>
      <c r="E782" s="249">
        <v>8.509433000000001E-2</v>
      </c>
      <c r="F782" s="249">
        <f t="shared" si="79"/>
        <v>8.509433000000001E-2</v>
      </c>
      <c r="G782" s="250"/>
      <c r="H782" s="250"/>
      <c r="I782" s="258">
        <f t="shared" si="81"/>
        <v>-1.5056699999999867E-3</v>
      </c>
      <c r="J782" s="330">
        <f t="shared" si="82"/>
        <v>-1.7386489607390199E-2</v>
      </c>
      <c r="K782" s="252"/>
      <c r="L782" s="252"/>
      <c r="M782" s="253"/>
    </row>
    <row r="783" spans="1:13" s="236" customFormat="1" ht="18">
      <c r="A783" s="245" t="s">
        <v>602</v>
      </c>
      <c r="B783" s="254" t="s">
        <v>510</v>
      </c>
      <c r="C783" s="249"/>
      <c r="D783" s="249"/>
      <c r="E783" s="249"/>
      <c r="F783" s="249"/>
      <c r="G783" s="250"/>
      <c r="H783" s="250"/>
      <c r="I783" s="258"/>
      <c r="J783" s="330"/>
      <c r="K783" s="252"/>
      <c r="L783" s="252"/>
      <c r="M783" s="253"/>
    </row>
    <row r="784" spans="1:13" s="225" customFormat="1" ht="18">
      <c r="A784" s="243" t="s">
        <v>796</v>
      </c>
      <c r="B784" s="260" t="s">
        <v>510</v>
      </c>
      <c r="C784" s="249"/>
      <c r="D784" s="249">
        <v>1.8130440000000001</v>
      </c>
      <c r="E784" s="249">
        <v>1.8130440400000001</v>
      </c>
      <c r="F784" s="249">
        <f t="shared" si="79"/>
        <v>1.8130440400000001</v>
      </c>
      <c r="G784" s="249">
        <v>1.8130440400000001</v>
      </c>
      <c r="H784" s="250"/>
      <c r="I784" s="258"/>
      <c r="J784" s="330"/>
      <c r="K784" s="252"/>
      <c r="L784" s="252"/>
      <c r="M784" s="253"/>
    </row>
    <row r="785" spans="1:13" s="237" customFormat="1" ht="41.25" customHeight="1">
      <c r="A785" s="343" t="s">
        <v>513</v>
      </c>
      <c r="B785" s="344" t="s">
        <v>514</v>
      </c>
      <c r="C785" s="249"/>
      <c r="D785" s="249">
        <v>5.8702915999999998</v>
      </c>
      <c r="E785" s="249">
        <v>6.1523822500000014</v>
      </c>
      <c r="F785" s="249">
        <f t="shared" si="79"/>
        <v>6.1523822500000014</v>
      </c>
      <c r="G785" s="249">
        <f>SUM(G787:G798)</f>
        <v>0.28226986999999998</v>
      </c>
      <c r="H785" s="249">
        <f>SUM(H787:H798)</f>
        <v>0</v>
      </c>
      <c r="I785" s="258">
        <f t="shared" si="81"/>
        <v>0.28209065000000155</v>
      </c>
      <c r="J785" s="330">
        <f t="shared" si="82"/>
        <v>4.8053941647464571E-2</v>
      </c>
      <c r="K785" s="252"/>
      <c r="L785" s="252"/>
      <c r="M785" s="253"/>
    </row>
    <row r="786" spans="1:13" s="236" customFormat="1" ht="18">
      <c r="A786" s="244" t="s">
        <v>519</v>
      </c>
      <c r="B786" s="254" t="s">
        <v>2750</v>
      </c>
      <c r="C786" s="249"/>
      <c r="D786" s="249"/>
      <c r="E786" s="249"/>
      <c r="F786" s="249"/>
      <c r="G786" s="250"/>
      <c r="H786" s="250"/>
      <c r="I786" s="258"/>
      <c r="J786" s="330"/>
      <c r="K786" s="252"/>
      <c r="L786" s="252"/>
      <c r="M786" s="253"/>
    </row>
    <row r="787" spans="1:13" s="225" customFormat="1" ht="36">
      <c r="A787" s="243" t="s">
        <v>2932</v>
      </c>
      <c r="B787" s="260" t="s">
        <v>70</v>
      </c>
      <c r="C787" s="249"/>
      <c r="D787" s="249">
        <v>1.35</v>
      </c>
      <c r="E787" s="249">
        <v>1.4708890799999998</v>
      </c>
      <c r="F787" s="249">
        <f t="shared" si="79"/>
        <v>1.4708890799999998</v>
      </c>
      <c r="G787" s="250"/>
      <c r="H787" s="250"/>
      <c r="I787" s="258">
        <f t="shared" si="81"/>
        <v>0.12088907999999976</v>
      </c>
      <c r="J787" s="330">
        <f t="shared" si="82"/>
        <v>8.9547466666666464E-2</v>
      </c>
      <c r="K787" s="252"/>
      <c r="L787" s="252"/>
      <c r="M787" s="253"/>
    </row>
    <row r="788" spans="1:13" s="236" customFormat="1" ht="18">
      <c r="A788" s="244" t="s">
        <v>594</v>
      </c>
      <c r="B788" s="254" t="s">
        <v>524</v>
      </c>
      <c r="C788" s="249"/>
      <c r="D788" s="249"/>
      <c r="E788" s="249"/>
      <c r="F788" s="249"/>
      <c r="G788" s="250"/>
      <c r="H788" s="250"/>
      <c r="I788" s="258"/>
      <c r="J788" s="330"/>
      <c r="K788" s="252"/>
      <c r="L788" s="252"/>
      <c r="M788" s="253"/>
    </row>
    <row r="789" spans="1:13" s="225" customFormat="1" ht="72">
      <c r="A789" s="243" t="s">
        <v>2931</v>
      </c>
      <c r="B789" s="255" t="s">
        <v>2930</v>
      </c>
      <c r="C789" s="249"/>
      <c r="D789" s="249">
        <v>1.9329999999999998</v>
      </c>
      <c r="E789" s="249">
        <v>2.0142926000000001</v>
      </c>
      <c r="F789" s="249">
        <f t="shared" si="79"/>
        <v>2.0142926000000001</v>
      </c>
      <c r="G789" s="250"/>
      <c r="H789" s="250"/>
      <c r="I789" s="258">
        <f t="shared" si="81"/>
        <v>8.129260000000027E-2</v>
      </c>
      <c r="J789" s="330">
        <f t="shared" si="82"/>
        <v>4.2055147439213902E-2</v>
      </c>
      <c r="K789" s="252"/>
      <c r="L789" s="252"/>
      <c r="M789" s="253"/>
    </row>
    <row r="790" spans="1:13" s="225" customFormat="1" ht="126">
      <c r="A790" s="243" t="s">
        <v>2929</v>
      </c>
      <c r="B790" s="255" t="s">
        <v>3463</v>
      </c>
      <c r="C790" s="249"/>
      <c r="D790" s="249">
        <v>0.15</v>
      </c>
      <c r="E790" s="249">
        <v>0.24513167000000002</v>
      </c>
      <c r="F790" s="249">
        <f t="shared" si="79"/>
        <v>0.24513167000000002</v>
      </c>
      <c r="G790" s="250"/>
      <c r="H790" s="250"/>
      <c r="I790" s="258">
        <f t="shared" si="81"/>
        <v>9.5131670000000029E-2</v>
      </c>
      <c r="J790" s="330">
        <f t="shared" si="82"/>
        <v>0.63421113333333357</v>
      </c>
      <c r="K790" s="252"/>
      <c r="L790" s="252"/>
      <c r="M790" s="274"/>
    </row>
    <row r="791" spans="1:13" s="225" customFormat="1" ht="72">
      <c r="A791" s="243" t="s">
        <v>2928</v>
      </c>
      <c r="B791" s="255" t="s">
        <v>3464</v>
      </c>
      <c r="C791" s="249"/>
      <c r="D791" s="249">
        <v>0.317</v>
      </c>
      <c r="E791" s="249">
        <v>0.28226986999999998</v>
      </c>
      <c r="F791" s="249">
        <f t="shared" si="79"/>
        <v>0.28226986999999998</v>
      </c>
      <c r="G791" s="249">
        <v>0.28226986999999998</v>
      </c>
      <c r="H791" s="250"/>
      <c r="I791" s="258">
        <f t="shared" si="81"/>
        <v>-3.4730130000000026E-2</v>
      </c>
      <c r="J791" s="330">
        <f t="shared" si="82"/>
        <v>-0.10955876971608836</v>
      </c>
      <c r="K791" s="252"/>
      <c r="L791" s="252"/>
      <c r="M791" s="253"/>
    </row>
    <row r="792" spans="1:13" s="236" customFormat="1" ht="18">
      <c r="A792" s="244" t="s">
        <v>595</v>
      </c>
      <c r="B792" s="254" t="s">
        <v>525</v>
      </c>
      <c r="C792" s="249"/>
      <c r="D792" s="249"/>
      <c r="E792" s="249"/>
      <c r="F792" s="249"/>
      <c r="G792" s="250"/>
      <c r="H792" s="250"/>
      <c r="I792" s="258"/>
      <c r="J792" s="330"/>
      <c r="K792" s="252"/>
      <c r="L792" s="252"/>
      <c r="M792" s="253"/>
    </row>
    <row r="793" spans="1:13" s="225" customFormat="1" ht="54">
      <c r="A793" s="243" t="s">
        <v>798</v>
      </c>
      <c r="B793" s="255" t="s">
        <v>69</v>
      </c>
      <c r="C793" s="249"/>
      <c r="D793" s="249">
        <v>0.13139999999999999</v>
      </c>
      <c r="E793" s="249">
        <v>0.13383576</v>
      </c>
      <c r="F793" s="249">
        <f t="shared" ref="F793:F813" si="83">E793</f>
        <v>0.13383576</v>
      </c>
      <c r="G793" s="250"/>
      <c r="H793" s="250"/>
      <c r="I793" s="258">
        <f t="shared" si="81"/>
        <v>2.435760000000009E-3</v>
      </c>
      <c r="J793" s="330">
        <f t="shared" si="82"/>
        <v>1.8536986301370018E-2</v>
      </c>
      <c r="K793" s="252"/>
      <c r="L793" s="252"/>
      <c r="M793" s="253"/>
    </row>
    <row r="794" spans="1:13" s="225" customFormat="1" ht="36">
      <c r="A794" s="243" t="s">
        <v>799</v>
      </c>
      <c r="B794" s="255" t="s">
        <v>71</v>
      </c>
      <c r="C794" s="249"/>
      <c r="D794" s="249">
        <v>8.0700000000000008E-3</v>
      </c>
      <c r="E794" s="249">
        <v>8.0700000000000008E-3</v>
      </c>
      <c r="F794" s="249">
        <f t="shared" si="83"/>
        <v>8.0700000000000008E-3</v>
      </c>
      <c r="G794" s="250"/>
      <c r="H794" s="250"/>
      <c r="I794" s="258"/>
      <c r="J794" s="330"/>
      <c r="K794" s="252"/>
      <c r="L794" s="252"/>
      <c r="M794" s="253"/>
    </row>
    <row r="795" spans="1:13" s="236" customFormat="1" ht="18">
      <c r="A795" s="245" t="s">
        <v>529</v>
      </c>
      <c r="B795" s="254" t="s">
        <v>522</v>
      </c>
      <c r="C795" s="249"/>
      <c r="D795" s="249"/>
      <c r="E795" s="249"/>
      <c r="F795" s="249"/>
      <c r="G795" s="250"/>
      <c r="H795" s="250"/>
      <c r="I795" s="258"/>
      <c r="J795" s="330"/>
      <c r="K795" s="252"/>
      <c r="L795" s="252"/>
      <c r="M795" s="253"/>
    </row>
    <row r="796" spans="1:13" s="225" customFormat="1" ht="36">
      <c r="A796" s="243" t="s">
        <v>800</v>
      </c>
      <c r="B796" s="282" t="s">
        <v>2812</v>
      </c>
      <c r="C796" s="249"/>
      <c r="D796" s="249">
        <v>0.52172790999999985</v>
      </c>
      <c r="E796" s="249">
        <v>0.53710560000000007</v>
      </c>
      <c r="F796" s="249">
        <f t="shared" si="83"/>
        <v>0.53710560000000007</v>
      </c>
      <c r="G796" s="250"/>
      <c r="H796" s="250"/>
      <c r="I796" s="258">
        <f t="shared" si="81"/>
        <v>1.5377690000000221E-2</v>
      </c>
      <c r="J796" s="330">
        <f t="shared" si="82"/>
        <v>2.9474539707872394E-2</v>
      </c>
      <c r="K796" s="252"/>
      <c r="L796" s="252"/>
      <c r="M796" s="253"/>
    </row>
    <row r="797" spans="1:13" s="236" customFormat="1" ht="18">
      <c r="A797" s="245" t="s">
        <v>599</v>
      </c>
      <c r="B797" s="254" t="s">
        <v>482</v>
      </c>
      <c r="C797" s="249"/>
      <c r="D797" s="249"/>
      <c r="E797" s="249"/>
      <c r="F797" s="249"/>
      <c r="G797" s="250"/>
      <c r="H797" s="250"/>
      <c r="I797" s="258"/>
      <c r="J797" s="330"/>
      <c r="K797" s="252"/>
      <c r="L797" s="252"/>
      <c r="M797" s="253"/>
    </row>
    <row r="798" spans="1:13" s="225" customFormat="1" ht="18">
      <c r="A798" s="243" t="s">
        <v>801</v>
      </c>
      <c r="B798" s="255" t="s">
        <v>482</v>
      </c>
      <c r="C798" s="249"/>
      <c r="D798" s="249">
        <v>1.45909369</v>
      </c>
      <c r="E798" s="249">
        <v>1.46078767</v>
      </c>
      <c r="F798" s="249">
        <f t="shared" si="83"/>
        <v>1.46078767</v>
      </c>
      <c r="G798" s="250"/>
      <c r="H798" s="250"/>
      <c r="I798" s="258">
        <f t="shared" si="81"/>
        <v>1.6939799999999838E-3</v>
      </c>
      <c r="J798" s="330">
        <f t="shared" si="82"/>
        <v>1.1609809648343017E-3</v>
      </c>
      <c r="K798" s="252"/>
      <c r="L798" s="252"/>
      <c r="M798" s="253"/>
    </row>
    <row r="799" spans="1:13" s="237" customFormat="1" ht="18">
      <c r="A799" s="343" t="s">
        <v>515</v>
      </c>
      <c r="B799" s="344" t="s">
        <v>516</v>
      </c>
      <c r="C799" s="249"/>
      <c r="D799" s="249">
        <v>70.343283099399997</v>
      </c>
      <c r="E799" s="249">
        <v>71.797147396599939</v>
      </c>
      <c r="F799" s="249">
        <f t="shared" si="83"/>
        <v>71.797147396599939</v>
      </c>
      <c r="G799" s="249">
        <f>SUM(G800:G843)</f>
        <v>53.688538210000054</v>
      </c>
      <c r="H799" s="249">
        <f>SUM(H800:H843)</f>
        <v>0</v>
      </c>
      <c r="I799" s="258">
        <f t="shared" si="81"/>
        <v>1.4538642971999423</v>
      </c>
      <c r="J799" s="330">
        <f t="shared" si="82"/>
        <v>2.066813252298072E-2</v>
      </c>
      <c r="K799" s="252"/>
      <c r="L799" s="252"/>
      <c r="M799" s="253"/>
    </row>
    <row r="800" spans="1:13" s="236" customFormat="1" ht="18">
      <c r="A800" s="244" t="s">
        <v>527</v>
      </c>
      <c r="B800" s="254" t="s">
        <v>596</v>
      </c>
      <c r="C800" s="249"/>
      <c r="D800" s="249"/>
      <c r="E800" s="249"/>
      <c r="F800" s="249"/>
      <c r="G800" s="250"/>
      <c r="H800" s="250"/>
      <c r="I800" s="258"/>
      <c r="J800" s="330"/>
      <c r="K800" s="252"/>
      <c r="L800" s="252"/>
      <c r="M800" s="253"/>
    </row>
    <row r="801" spans="1:13" s="225" customFormat="1" ht="54">
      <c r="A801" s="243" t="s">
        <v>802</v>
      </c>
      <c r="B801" s="255" t="s">
        <v>77</v>
      </c>
      <c r="C801" s="249"/>
      <c r="D801" s="249">
        <v>3.2000000000000006</v>
      </c>
      <c r="E801" s="249">
        <v>3.4235646165998594</v>
      </c>
      <c r="F801" s="249">
        <f t="shared" si="83"/>
        <v>3.4235646165998594</v>
      </c>
      <c r="G801" s="250"/>
      <c r="H801" s="250"/>
      <c r="I801" s="258">
        <f t="shared" si="81"/>
        <v>0.22356461659985882</v>
      </c>
      <c r="J801" s="330">
        <f t="shared" si="82"/>
        <v>6.9863942687455882E-2</v>
      </c>
      <c r="K801" s="252"/>
      <c r="L801" s="252"/>
      <c r="M801" s="253"/>
    </row>
    <row r="802" spans="1:13" s="236" customFormat="1" ht="18">
      <c r="A802" s="245" t="s">
        <v>528</v>
      </c>
      <c r="B802" s="254" t="s">
        <v>597</v>
      </c>
      <c r="C802" s="249"/>
      <c r="D802" s="249"/>
      <c r="E802" s="249"/>
      <c r="F802" s="249"/>
      <c r="G802" s="250"/>
      <c r="H802" s="250"/>
      <c r="I802" s="258"/>
      <c r="J802" s="330"/>
      <c r="K802" s="252"/>
      <c r="L802" s="252"/>
      <c r="M802" s="253"/>
    </row>
    <row r="803" spans="1:13" s="225" customFormat="1" ht="36">
      <c r="A803" s="243" t="s">
        <v>803</v>
      </c>
      <c r="B803" s="255" t="s">
        <v>78</v>
      </c>
      <c r="C803" s="249"/>
      <c r="D803" s="249">
        <v>3.1791999999999998</v>
      </c>
      <c r="E803" s="249">
        <v>3.1791999999999998</v>
      </c>
      <c r="F803" s="249">
        <f t="shared" si="83"/>
        <v>3.1791999999999998</v>
      </c>
      <c r="G803" s="250">
        <f>E803</f>
        <v>3.1791999999999998</v>
      </c>
      <c r="H803" s="250"/>
      <c r="I803" s="258"/>
      <c r="J803" s="330"/>
      <c r="K803" s="252"/>
      <c r="L803" s="252"/>
      <c r="M803" s="253"/>
    </row>
    <row r="804" spans="1:13" s="225" customFormat="1" ht="18">
      <c r="A804" s="243" t="s">
        <v>804</v>
      </c>
      <c r="B804" s="255" t="s">
        <v>593</v>
      </c>
      <c r="C804" s="249"/>
      <c r="D804" s="249">
        <v>3.6309</v>
      </c>
      <c r="E804" s="249">
        <v>3.6309</v>
      </c>
      <c r="F804" s="249">
        <f t="shared" si="83"/>
        <v>3.6309</v>
      </c>
      <c r="G804" s="250">
        <f t="shared" ref="G804:G828" si="84">E804</f>
        <v>3.6309</v>
      </c>
      <c r="H804" s="250"/>
      <c r="I804" s="258"/>
      <c r="J804" s="330"/>
      <c r="K804" s="252"/>
      <c r="L804" s="252"/>
      <c r="M804" s="253"/>
    </row>
    <row r="805" spans="1:13" s="225" customFormat="1" ht="36">
      <c r="A805" s="243" t="s">
        <v>805</v>
      </c>
      <c r="B805" s="255" t="s">
        <v>80</v>
      </c>
      <c r="C805" s="249"/>
      <c r="D805" s="249">
        <v>5.6429999999999998</v>
      </c>
      <c r="E805" s="249">
        <v>5.6429999999999998</v>
      </c>
      <c r="F805" s="249">
        <f t="shared" si="83"/>
        <v>5.6429999999999998</v>
      </c>
      <c r="G805" s="250">
        <f t="shared" si="84"/>
        <v>5.6429999999999998</v>
      </c>
      <c r="H805" s="250"/>
      <c r="I805" s="258"/>
      <c r="J805" s="330"/>
      <c r="K805" s="252"/>
      <c r="L805" s="252"/>
      <c r="M805" s="253"/>
    </row>
    <row r="806" spans="1:13" s="225" customFormat="1" ht="18">
      <c r="A806" s="243" t="s">
        <v>806</v>
      </c>
      <c r="B806" s="255" t="s">
        <v>81</v>
      </c>
      <c r="C806" s="249"/>
      <c r="D806" s="249">
        <v>0.6</v>
      </c>
      <c r="E806" s="249">
        <v>0.53</v>
      </c>
      <c r="F806" s="249">
        <f t="shared" si="83"/>
        <v>0.53</v>
      </c>
      <c r="G806" s="249">
        <v>0.53</v>
      </c>
      <c r="H806" s="250"/>
      <c r="I806" s="258">
        <f t="shared" si="81"/>
        <v>-6.9999999999999951E-2</v>
      </c>
      <c r="J806" s="330">
        <f t="shared" si="82"/>
        <v>-0.11666666666666659</v>
      </c>
      <c r="K806" s="252"/>
      <c r="L806" s="252"/>
      <c r="M806" s="253"/>
    </row>
    <row r="807" spans="1:13" s="225" customFormat="1" ht="18">
      <c r="A807" s="243" t="s">
        <v>807</v>
      </c>
      <c r="B807" s="255" t="s">
        <v>194</v>
      </c>
      <c r="C807" s="249"/>
      <c r="D807" s="249">
        <v>0.16339999999999999</v>
      </c>
      <c r="E807" s="249">
        <v>0.16339999999999999</v>
      </c>
      <c r="F807" s="249">
        <f t="shared" si="83"/>
        <v>0.16339999999999999</v>
      </c>
      <c r="G807" s="250">
        <f t="shared" si="84"/>
        <v>0.16339999999999999</v>
      </c>
      <c r="H807" s="250"/>
      <c r="I807" s="258"/>
      <c r="J807" s="330"/>
      <c r="K807" s="252"/>
      <c r="L807" s="252"/>
      <c r="M807" s="253"/>
    </row>
    <row r="808" spans="1:13" s="225" customFormat="1" ht="36">
      <c r="A808" s="243" t="s">
        <v>808</v>
      </c>
      <c r="B808" s="255" t="s">
        <v>82</v>
      </c>
      <c r="C808" s="249"/>
      <c r="D808" s="249">
        <v>1.8664000000000001</v>
      </c>
      <c r="E808" s="249">
        <v>1.8664000000000001</v>
      </c>
      <c r="F808" s="249">
        <f t="shared" si="83"/>
        <v>1.8664000000000001</v>
      </c>
      <c r="G808" s="250">
        <f t="shared" si="84"/>
        <v>1.8664000000000001</v>
      </c>
      <c r="H808" s="250"/>
      <c r="I808" s="258"/>
      <c r="J808" s="330"/>
      <c r="K808" s="252"/>
      <c r="L808" s="252"/>
      <c r="M808" s="253"/>
    </row>
    <row r="809" spans="1:13" s="225" customFormat="1" ht="36">
      <c r="A809" s="243" t="s">
        <v>809</v>
      </c>
      <c r="B809" s="255" t="s">
        <v>83</v>
      </c>
      <c r="C809" s="249"/>
      <c r="D809" s="249">
        <v>0.11</v>
      </c>
      <c r="E809" s="249">
        <v>9.6000000000000002E-2</v>
      </c>
      <c r="F809" s="249">
        <f t="shared" si="83"/>
        <v>9.6000000000000002E-2</v>
      </c>
      <c r="G809" s="250">
        <f t="shared" si="84"/>
        <v>9.6000000000000002E-2</v>
      </c>
      <c r="H809" s="250"/>
      <c r="I809" s="258">
        <f t="shared" si="81"/>
        <v>-1.3999999999999999E-2</v>
      </c>
      <c r="J809" s="330">
        <f t="shared" si="82"/>
        <v>-0.1272727272727272</v>
      </c>
      <c r="K809" s="252"/>
      <c r="L809" s="252"/>
      <c r="M809" s="253"/>
    </row>
    <row r="810" spans="1:13" s="225" customFormat="1" ht="18">
      <c r="A810" s="243" t="s">
        <v>810</v>
      </c>
      <c r="B810" s="255" t="s">
        <v>2814</v>
      </c>
      <c r="C810" s="249"/>
      <c r="D810" s="249">
        <v>3.3820000000000001</v>
      </c>
      <c r="E810" s="249">
        <v>3.3820000000000001</v>
      </c>
      <c r="F810" s="249">
        <f t="shared" si="83"/>
        <v>3.3820000000000001</v>
      </c>
      <c r="G810" s="250">
        <f t="shared" si="84"/>
        <v>3.3820000000000001</v>
      </c>
      <c r="H810" s="250"/>
      <c r="I810" s="258"/>
      <c r="J810" s="330"/>
      <c r="K810" s="252"/>
      <c r="L810" s="252"/>
      <c r="M810" s="253"/>
    </row>
    <row r="811" spans="1:13" s="225" customFormat="1" ht="36">
      <c r="A811" s="243" t="s">
        <v>811</v>
      </c>
      <c r="B811" s="255" t="s">
        <v>2927</v>
      </c>
      <c r="C811" s="249"/>
      <c r="D811" s="249">
        <v>5.4</v>
      </c>
      <c r="E811" s="249">
        <v>5.2354000000000003</v>
      </c>
      <c r="F811" s="249">
        <f t="shared" si="83"/>
        <v>5.2354000000000003</v>
      </c>
      <c r="G811" s="250">
        <f t="shared" si="84"/>
        <v>5.2354000000000003</v>
      </c>
      <c r="H811" s="250"/>
      <c r="I811" s="258">
        <f t="shared" si="81"/>
        <v>-0.16460000000000008</v>
      </c>
      <c r="J811" s="330">
        <f t="shared" si="82"/>
        <v>-3.0481481481481443E-2</v>
      </c>
      <c r="K811" s="252"/>
      <c r="L811" s="252"/>
      <c r="M811" s="253"/>
    </row>
    <row r="812" spans="1:13" s="225" customFormat="1" ht="18">
      <c r="A812" s="243" t="s">
        <v>812</v>
      </c>
      <c r="B812" s="255" t="s">
        <v>2816</v>
      </c>
      <c r="C812" s="249"/>
      <c r="D812" s="249">
        <v>1.323</v>
      </c>
      <c r="E812" s="249">
        <v>1.323</v>
      </c>
      <c r="F812" s="249">
        <f t="shared" si="83"/>
        <v>1.323</v>
      </c>
      <c r="G812" s="250">
        <f t="shared" si="84"/>
        <v>1.323</v>
      </c>
      <c r="H812" s="250"/>
      <c r="I812" s="258"/>
      <c r="J812" s="330"/>
      <c r="K812" s="252"/>
      <c r="L812" s="252"/>
      <c r="M812" s="253"/>
    </row>
    <row r="813" spans="1:13" s="225" customFormat="1" ht="36">
      <c r="A813" s="243" t="s">
        <v>813</v>
      </c>
      <c r="B813" s="255" t="s">
        <v>2817</v>
      </c>
      <c r="C813" s="249"/>
      <c r="D813" s="249">
        <v>4.5019999999999998</v>
      </c>
      <c r="E813" s="249">
        <v>4.5019999999999998</v>
      </c>
      <c r="F813" s="249">
        <f t="shared" si="83"/>
        <v>4.5019999999999998</v>
      </c>
      <c r="G813" s="250">
        <f t="shared" si="84"/>
        <v>4.5019999999999998</v>
      </c>
      <c r="H813" s="250"/>
      <c r="I813" s="258"/>
      <c r="J813" s="330"/>
      <c r="K813" s="252"/>
      <c r="L813" s="252"/>
      <c r="M813" s="253"/>
    </row>
    <row r="814" spans="1:13" s="225" customFormat="1" ht="18">
      <c r="A814" s="243" t="s">
        <v>814</v>
      </c>
      <c r="B814" s="255" t="s">
        <v>2818</v>
      </c>
      <c r="C814" s="249"/>
      <c r="D814" s="249">
        <v>5.1999999999999998E-2</v>
      </c>
      <c r="E814" s="249">
        <v>5.1999999999999998E-2</v>
      </c>
      <c r="F814" s="249">
        <f t="shared" ref="F814:F819" si="85">E814</f>
        <v>5.1999999999999998E-2</v>
      </c>
      <c r="G814" s="250">
        <f t="shared" si="84"/>
        <v>5.1999999999999998E-2</v>
      </c>
      <c r="H814" s="250"/>
      <c r="I814" s="258"/>
      <c r="J814" s="330"/>
      <c r="K814" s="252"/>
      <c r="L814" s="252"/>
      <c r="M814" s="253"/>
    </row>
    <row r="815" spans="1:13" s="225" customFormat="1" ht="18">
      <c r="A815" s="243" t="s">
        <v>815</v>
      </c>
      <c r="B815" s="255" t="s">
        <v>2871</v>
      </c>
      <c r="C815" s="249"/>
      <c r="D815" s="249">
        <v>0.42759999999999998</v>
      </c>
      <c r="E815" s="249">
        <v>0.42759999999999998</v>
      </c>
      <c r="F815" s="249">
        <f t="shared" si="85"/>
        <v>0.42759999999999998</v>
      </c>
      <c r="G815" s="250">
        <f t="shared" si="84"/>
        <v>0.42759999999999998</v>
      </c>
      <c r="H815" s="250"/>
      <c r="I815" s="258"/>
      <c r="J815" s="330"/>
      <c r="K815" s="252"/>
      <c r="L815" s="252"/>
      <c r="M815" s="253"/>
    </row>
    <row r="816" spans="1:13" s="225" customFormat="1" ht="18">
      <c r="A816" s="243" t="s">
        <v>816</v>
      </c>
      <c r="B816" s="298" t="s">
        <v>2926</v>
      </c>
      <c r="C816" s="249"/>
      <c r="D816" s="249">
        <v>0.3</v>
      </c>
      <c r="E816" s="249">
        <v>0.26250000000000001</v>
      </c>
      <c r="F816" s="249">
        <f t="shared" si="85"/>
        <v>0.26250000000000001</v>
      </c>
      <c r="G816" s="249">
        <v>0.26250000000000001</v>
      </c>
      <c r="H816" s="250"/>
      <c r="I816" s="258">
        <f t="shared" si="81"/>
        <v>-3.7499999999999978E-2</v>
      </c>
      <c r="J816" s="330">
        <f t="shared" si="82"/>
        <v>-0.12499999999999989</v>
      </c>
      <c r="K816" s="252"/>
      <c r="L816" s="252"/>
      <c r="M816" s="253"/>
    </row>
    <row r="817" spans="1:13" s="225" customFormat="1" ht="18">
      <c r="A817" s="243" t="s">
        <v>817</v>
      </c>
      <c r="B817" s="298" t="s">
        <v>2925</v>
      </c>
      <c r="C817" s="249"/>
      <c r="D817" s="249">
        <v>15.4987359</v>
      </c>
      <c r="E817" s="249">
        <v>16.47112675000006</v>
      </c>
      <c r="F817" s="249">
        <f t="shared" si="85"/>
        <v>16.47112675000006</v>
      </c>
      <c r="G817" s="250">
        <f t="shared" si="84"/>
        <v>16.47112675000006</v>
      </c>
      <c r="H817" s="250"/>
      <c r="I817" s="258">
        <f t="shared" si="81"/>
        <v>0.97239085000006042</v>
      </c>
      <c r="J817" s="330">
        <f t="shared" si="82"/>
        <v>6.2740010299811688E-2</v>
      </c>
      <c r="K817" s="252"/>
      <c r="L817" s="252"/>
      <c r="M817" s="253"/>
    </row>
    <row r="818" spans="1:13" s="225" customFormat="1" ht="18">
      <c r="A818" s="243" t="s">
        <v>818</v>
      </c>
      <c r="B818" s="299" t="s">
        <v>2924</v>
      </c>
      <c r="C818" s="249"/>
      <c r="D818" s="249">
        <v>5.1999999999999998E-2</v>
      </c>
      <c r="E818" s="249">
        <v>5.2200000000000003E-2</v>
      </c>
      <c r="F818" s="249">
        <f t="shared" si="85"/>
        <v>5.2200000000000003E-2</v>
      </c>
      <c r="G818" s="249">
        <v>5.2200000000000003E-2</v>
      </c>
      <c r="H818" s="250"/>
      <c r="I818" s="258"/>
      <c r="J818" s="330">
        <f t="shared" si="82"/>
        <v>3.8461538461540545E-3</v>
      </c>
      <c r="K818" s="252"/>
      <c r="L818" s="252"/>
      <c r="M818" s="253"/>
    </row>
    <row r="819" spans="1:13" s="225" customFormat="1" ht="36">
      <c r="A819" s="243" t="s">
        <v>819</v>
      </c>
      <c r="B819" s="300" t="s">
        <v>2923</v>
      </c>
      <c r="C819" s="249"/>
      <c r="D819" s="249">
        <v>5.1999999999999998E-2</v>
      </c>
      <c r="E819" s="249">
        <v>0</v>
      </c>
      <c r="F819" s="249">
        <f t="shared" si="85"/>
        <v>0</v>
      </c>
      <c r="G819" s="250"/>
      <c r="H819" s="250"/>
      <c r="I819" s="258">
        <f t="shared" ref="I819:I842" si="86">E819-D819</f>
        <v>-5.1999999999999998E-2</v>
      </c>
      <c r="J819" s="330">
        <f t="shared" ref="J819:J842" si="87">E819/D819-100%</f>
        <v>-1</v>
      </c>
      <c r="K819" s="252"/>
      <c r="L819" s="252"/>
      <c r="M819" s="274"/>
    </row>
    <row r="820" spans="1:13" s="225" customFormat="1" ht="18">
      <c r="A820" s="243" t="s">
        <v>2813</v>
      </c>
      <c r="B820" s="300" t="s">
        <v>2922</v>
      </c>
      <c r="C820" s="249"/>
      <c r="D820" s="249">
        <v>2.6499220000000001</v>
      </c>
      <c r="E820" s="249">
        <v>2.6499220000000001</v>
      </c>
      <c r="F820" s="249">
        <f t="shared" ref="F820:F843" si="88">E820</f>
        <v>2.6499220000000001</v>
      </c>
      <c r="G820" s="250">
        <f t="shared" si="84"/>
        <v>2.6499220000000001</v>
      </c>
      <c r="H820" s="250"/>
      <c r="I820" s="258"/>
      <c r="J820" s="330"/>
      <c r="K820" s="252"/>
      <c r="L820" s="252"/>
      <c r="M820" s="253"/>
    </row>
    <row r="821" spans="1:13" s="225" customFormat="1" ht="36">
      <c r="A821" s="243" t="s">
        <v>2815</v>
      </c>
      <c r="B821" s="300" t="s">
        <v>2921</v>
      </c>
      <c r="C821" s="249"/>
      <c r="D821" s="249">
        <v>0.32</v>
      </c>
      <c r="E821" s="249">
        <v>0.35170000000000001</v>
      </c>
      <c r="F821" s="249">
        <f t="shared" si="88"/>
        <v>0.35170000000000001</v>
      </c>
      <c r="G821" s="249">
        <v>0.35170000000000001</v>
      </c>
      <c r="H821" s="250"/>
      <c r="I821" s="258">
        <f t="shared" si="86"/>
        <v>3.1700000000000006E-2</v>
      </c>
      <c r="J821" s="330">
        <f t="shared" si="87"/>
        <v>9.9062500000000053E-2</v>
      </c>
      <c r="K821" s="252"/>
      <c r="L821" s="252"/>
      <c r="M821" s="253"/>
    </row>
    <row r="822" spans="1:13" s="225" customFormat="1" ht="36">
      <c r="A822" s="243" t="s">
        <v>2920</v>
      </c>
      <c r="B822" s="300" t="s">
        <v>2919</v>
      </c>
      <c r="C822" s="249"/>
      <c r="D822" s="249">
        <v>0.16199999340000001</v>
      </c>
      <c r="E822" s="249">
        <v>0</v>
      </c>
      <c r="F822" s="249">
        <f t="shared" si="88"/>
        <v>0</v>
      </c>
      <c r="G822" s="250"/>
      <c r="H822" s="250"/>
      <c r="I822" s="258">
        <f t="shared" si="86"/>
        <v>-0.16199999340000001</v>
      </c>
      <c r="J822" s="330">
        <f t="shared" si="87"/>
        <v>-1</v>
      </c>
      <c r="K822" s="252"/>
      <c r="L822" s="252"/>
      <c r="M822" s="274"/>
    </row>
    <row r="823" spans="1:13" s="225" customFormat="1" ht="18">
      <c r="A823" s="243" t="s">
        <v>2918</v>
      </c>
      <c r="B823" s="300" t="s">
        <v>2917</v>
      </c>
      <c r="C823" s="249"/>
      <c r="D823" s="249">
        <v>8.419999739999999E-2</v>
      </c>
      <c r="E823" s="249">
        <v>8.4199999999999997E-2</v>
      </c>
      <c r="F823" s="249">
        <f t="shared" si="88"/>
        <v>8.4199999999999997E-2</v>
      </c>
      <c r="G823" s="249">
        <v>8.4199999999999997E-2</v>
      </c>
      <c r="H823" s="250"/>
      <c r="I823" s="258"/>
      <c r="J823" s="330"/>
      <c r="K823" s="252"/>
      <c r="L823" s="252"/>
      <c r="M823" s="253"/>
    </row>
    <row r="824" spans="1:13" s="225" customFormat="1" ht="36">
      <c r="A824" s="243" t="s">
        <v>2870</v>
      </c>
      <c r="B824" s="300" t="s">
        <v>2916</v>
      </c>
      <c r="C824" s="249"/>
      <c r="D824" s="249">
        <v>4.8819998400000002E-2</v>
      </c>
      <c r="E824" s="249">
        <v>4.8820000000000002E-2</v>
      </c>
      <c r="F824" s="249">
        <f t="shared" si="88"/>
        <v>4.8820000000000002E-2</v>
      </c>
      <c r="G824" s="249">
        <v>4.8820000000000002E-2</v>
      </c>
      <c r="H824" s="250"/>
      <c r="I824" s="258"/>
      <c r="J824" s="330"/>
      <c r="K824" s="252"/>
      <c r="L824" s="252"/>
      <c r="M824" s="253"/>
    </row>
    <row r="825" spans="1:13" s="225" customFormat="1" ht="18">
      <c r="A825" s="243" t="s">
        <v>2915</v>
      </c>
      <c r="B825" s="300" t="s">
        <v>2914</v>
      </c>
      <c r="C825" s="249"/>
      <c r="D825" s="249">
        <v>7.6899998199999986E-2</v>
      </c>
      <c r="E825" s="249">
        <v>4.7500000000000001E-2</v>
      </c>
      <c r="F825" s="249">
        <f t="shared" si="88"/>
        <v>4.7500000000000001E-2</v>
      </c>
      <c r="G825" s="249">
        <v>4.7500000000000001E-2</v>
      </c>
      <c r="H825" s="250"/>
      <c r="I825" s="258">
        <f t="shared" si="86"/>
        <v>-2.9399998199999985E-2</v>
      </c>
      <c r="J825" s="330">
        <f t="shared" si="87"/>
        <v>-0.38231467995014845</v>
      </c>
      <c r="K825" s="252"/>
      <c r="L825" s="250">
        <f>I825</f>
        <v>-2.9399998199999985E-2</v>
      </c>
      <c r="M825" s="274"/>
    </row>
    <row r="826" spans="1:13" s="225" customFormat="1" ht="18">
      <c r="A826" s="243" t="s">
        <v>2913</v>
      </c>
      <c r="B826" s="271" t="s">
        <v>2912</v>
      </c>
      <c r="C826" s="249"/>
      <c r="D826" s="249">
        <v>0.18017998199999999</v>
      </c>
      <c r="E826" s="249">
        <v>0.16300000000000001</v>
      </c>
      <c r="F826" s="249">
        <f t="shared" si="88"/>
        <v>0.16300000000000001</v>
      </c>
      <c r="G826" s="249">
        <v>0.16300000000000001</v>
      </c>
      <c r="H826" s="250"/>
      <c r="I826" s="258">
        <f t="shared" si="86"/>
        <v>-1.7179981999999983E-2</v>
      </c>
      <c r="J826" s="330">
        <f t="shared" si="87"/>
        <v>-9.5349004974370488E-2</v>
      </c>
      <c r="K826" s="252"/>
      <c r="L826" s="252"/>
      <c r="M826" s="253"/>
    </row>
    <row r="827" spans="1:13" s="225" customFormat="1" ht="23.25" customHeight="1">
      <c r="A827" s="243" t="s">
        <v>3388</v>
      </c>
      <c r="B827" s="301" t="s">
        <v>3390</v>
      </c>
      <c r="C827" s="249"/>
      <c r="D827" s="249"/>
      <c r="E827" s="249">
        <v>1.0984</v>
      </c>
      <c r="F827" s="249">
        <f t="shared" si="88"/>
        <v>1.0984</v>
      </c>
      <c r="G827" s="250">
        <f t="shared" si="84"/>
        <v>1.0984</v>
      </c>
      <c r="H827" s="250"/>
      <c r="I827" s="258">
        <f t="shared" si="86"/>
        <v>1.0984</v>
      </c>
      <c r="J827" s="330"/>
      <c r="K827" s="252"/>
      <c r="L827" s="252"/>
      <c r="M827" s="253"/>
    </row>
    <row r="828" spans="1:13" s="225" customFormat="1" ht="36">
      <c r="A828" s="243" t="s">
        <v>3389</v>
      </c>
      <c r="B828" s="301" t="s">
        <v>3391</v>
      </c>
      <c r="C828" s="249"/>
      <c r="D828" s="249"/>
      <c r="E828" s="249">
        <v>0.1226</v>
      </c>
      <c r="F828" s="249">
        <f t="shared" si="88"/>
        <v>0.1226</v>
      </c>
      <c r="G828" s="250">
        <f t="shared" si="84"/>
        <v>0.1226</v>
      </c>
      <c r="H828" s="250"/>
      <c r="I828" s="258">
        <f t="shared" si="86"/>
        <v>0.1226</v>
      </c>
      <c r="J828" s="330"/>
      <c r="K828" s="252"/>
      <c r="L828" s="252"/>
      <c r="M828" s="253"/>
    </row>
    <row r="829" spans="1:13" s="236" customFormat="1" ht="18">
      <c r="A829" s="245" t="s">
        <v>529</v>
      </c>
      <c r="B829" s="254" t="s">
        <v>522</v>
      </c>
      <c r="C829" s="249"/>
      <c r="D829" s="249"/>
      <c r="E829" s="249"/>
      <c r="F829" s="249"/>
      <c r="G829" s="250"/>
      <c r="H829" s="250"/>
      <c r="I829" s="258"/>
      <c r="J829" s="330"/>
      <c r="K829" s="252"/>
      <c r="L829" s="252"/>
      <c r="M829" s="253"/>
    </row>
    <row r="830" spans="1:13" s="225" customFormat="1" ht="18">
      <c r="A830" s="243" t="s">
        <v>820</v>
      </c>
      <c r="B830" s="255" t="s">
        <v>2872</v>
      </c>
      <c r="C830" s="249"/>
      <c r="D830" s="249">
        <v>3.97498423</v>
      </c>
      <c r="E830" s="249">
        <v>4.5565512300000002</v>
      </c>
      <c r="F830" s="249">
        <f t="shared" si="88"/>
        <v>4.5565512300000002</v>
      </c>
      <c r="G830" s="250"/>
      <c r="H830" s="250"/>
      <c r="I830" s="258">
        <f t="shared" si="86"/>
        <v>0.58156700000000017</v>
      </c>
      <c r="J830" s="330">
        <f t="shared" si="87"/>
        <v>0.14630674396411392</v>
      </c>
      <c r="K830" s="252"/>
      <c r="L830" s="252"/>
      <c r="M830" s="253"/>
    </row>
    <row r="831" spans="1:13" s="225" customFormat="1" ht="36">
      <c r="A831" s="243" t="s">
        <v>821</v>
      </c>
      <c r="B831" s="255" t="s">
        <v>2819</v>
      </c>
      <c r="C831" s="249"/>
      <c r="D831" s="249">
        <v>0.59994100000000006</v>
      </c>
      <c r="E831" s="249">
        <v>0.59965321000000005</v>
      </c>
      <c r="F831" s="249">
        <f t="shared" si="88"/>
        <v>0.59965321000000005</v>
      </c>
      <c r="G831" s="250"/>
      <c r="H831" s="250"/>
      <c r="I831" s="258"/>
      <c r="J831" s="330"/>
      <c r="K831" s="252"/>
      <c r="L831" s="252"/>
      <c r="M831" s="253"/>
    </row>
    <row r="832" spans="1:13" s="225" customFormat="1" ht="54">
      <c r="A832" s="243" t="s">
        <v>822</v>
      </c>
      <c r="B832" s="255" t="s">
        <v>2911</v>
      </c>
      <c r="C832" s="302"/>
      <c r="D832" s="249">
        <v>7</v>
      </c>
      <c r="E832" s="303">
        <v>6.7824777000000003</v>
      </c>
      <c r="F832" s="249">
        <f t="shared" si="88"/>
        <v>6.7824777000000003</v>
      </c>
      <c r="G832" s="250"/>
      <c r="H832" s="250"/>
      <c r="I832" s="258">
        <f t="shared" si="86"/>
        <v>-0.21752229999999972</v>
      </c>
      <c r="J832" s="330">
        <f t="shared" si="87"/>
        <v>-3.107461428571423E-2</v>
      </c>
      <c r="K832" s="252"/>
      <c r="L832" s="252"/>
      <c r="M832" s="253"/>
    </row>
    <row r="833" spans="1:13" s="225" customFormat="1" ht="54">
      <c r="A833" s="243" t="s">
        <v>823</v>
      </c>
      <c r="B833" s="255" t="s">
        <v>2910</v>
      </c>
      <c r="C833" s="249"/>
      <c r="D833" s="249">
        <v>2.9</v>
      </c>
      <c r="E833" s="303">
        <v>2.5550074500000002</v>
      </c>
      <c r="F833" s="249">
        <f t="shared" si="88"/>
        <v>2.5550074500000002</v>
      </c>
      <c r="G833" s="250"/>
      <c r="H833" s="250"/>
      <c r="I833" s="258">
        <f t="shared" si="86"/>
        <v>-0.34499254999999973</v>
      </c>
      <c r="J833" s="330">
        <f t="shared" si="87"/>
        <v>-0.11896294827586196</v>
      </c>
      <c r="K833" s="252"/>
      <c r="L833" s="252"/>
      <c r="M833" s="253"/>
    </row>
    <row r="834" spans="1:13" s="225" customFormat="1" ht="36">
      <c r="A834" s="243" t="s">
        <v>824</v>
      </c>
      <c r="B834" s="255" t="s">
        <v>2909</v>
      </c>
      <c r="C834" s="249"/>
      <c r="D834" s="249">
        <v>0.35</v>
      </c>
      <c r="E834" s="249">
        <v>0</v>
      </c>
      <c r="F834" s="249">
        <f t="shared" si="88"/>
        <v>0</v>
      </c>
      <c r="G834" s="250"/>
      <c r="H834" s="250"/>
      <c r="I834" s="258">
        <f t="shared" si="86"/>
        <v>-0.35</v>
      </c>
      <c r="J834" s="330">
        <f t="shared" si="87"/>
        <v>-1</v>
      </c>
      <c r="K834" s="252"/>
      <c r="L834" s="252"/>
      <c r="M834" s="253"/>
    </row>
    <row r="835" spans="1:13" s="225" customFormat="1" ht="36">
      <c r="A835" s="243" t="s">
        <v>825</v>
      </c>
      <c r="B835" s="255" t="s">
        <v>2908</v>
      </c>
      <c r="C835" s="249"/>
      <c r="D835" s="249">
        <v>0.25</v>
      </c>
      <c r="E835" s="249">
        <v>0.19135498000000001</v>
      </c>
      <c r="F835" s="249">
        <f t="shared" si="88"/>
        <v>0.19135498000000001</v>
      </c>
      <c r="G835" s="250"/>
      <c r="H835" s="250"/>
      <c r="I835" s="258">
        <f t="shared" si="86"/>
        <v>-5.8645019999999992E-2</v>
      </c>
      <c r="J835" s="330">
        <f t="shared" si="87"/>
        <v>-0.23458007999999997</v>
      </c>
      <c r="K835" s="252"/>
      <c r="L835" s="250">
        <f>I835</f>
        <v>-5.8645019999999992E-2</v>
      </c>
      <c r="M835" s="274"/>
    </row>
    <row r="836" spans="1:13" s="236" customFormat="1" ht="18">
      <c r="A836" s="245" t="s">
        <v>530</v>
      </c>
      <c r="B836" s="254" t="s">
        <v>523</v>
      </c>
      <c r="C836" s="249"/>
      <c r="D836" s="249"/>
      <c r="E836" s="249"/>
      <c r="F836" s="249"/>
      <c r="G836" s="250"/>
      <c r="H836" s="250"/>
      <c r="I836" s="258"/>
      <c r="J836" s="330"/>
      <c r="K836" s="252"/>
      <c r="L836" s="252"/>
      <c r="M836" s="253"/>
    </row>
    <row r="837" spans="1:13" s="225" customFormat="1" ht="18">
      <c r="A837" s="243" t="s">
        <v>826</v>
      </c>
      <c r="B837" s="255" t="s">
        <v>73</v>
      </c>
      <c r="C837" s="249"/>
      <c r="D837" s="249">
        <v>1.1999999999999997</v>
      </c>
      <c r="E837" s="249">
        <v>1.0579384599999999</v>
      </c>
      <c r="F837" s="249">
        <f t="shared" si="88"/>
        <v>1.0579384599999999</v>
      </c>
      <c r="G837" s="249">
        <v>1.0579384599999999</v>
      </c>
      <c r="H837" s="250"/>
      <c r="I837" s="258">
        <f t="shared" si="86"/>
        <v>-0.14206153999999982</v>
      </c>
      <c r="J837" s="330">
        <f t="shared" si="87"/>
        <v>-0.11838461666666655</v>
      </c>
      <c r="K837" s="252"/>
      <c r="L837" s="252"/>
      <c r="M837" s="253"/>
    </row>
    <row r="838" spans="1:13" s="236" customFormat="1" ht="18">
      <c r="A838" s="245" t="s">
        <v>603</v>
      </c>
      <c r="B838" s="254" t="s">
        <v>521</v>
      </c>
      <c r="C838" s="249"/>
      <c r="D838" s="249"/>
      <c r="E838" s="249"/>
      <c r="F838" s="249"/>
      <c r="G838" s="250"/>
      <c r="H838" s="250"/>
      <c r="I838" s="258"/>
      <c r="J838" s="330"/>
      <c r="K838" s="252"/>
      <c r="L838" s="252"/>
      <c r="M838" s="253"/>
    </row>
    <row r="839" spans="1:13" s="225" customFormat="1" ht="18">
      <c r="A839" s="243" t="s">
        <v>827</v>
      </c>
      <c r="B839" s="255" t="s">
        <v>72</v>
      </c>
      <c r="C839" s="249"/>
      <c r="D839" s="249">
        <v>8.0100000000000005E-2</v>
      </c>
      <c r="E839" s="249">
        <v>8.0100000000000005E-2</v>
      </c>
      <c r="F839" s="249">
        <f t="shared" si="88"/>
        <v>8.0100000000000005E-2</v>
      </c>
      <c r="G839" s="250">
        <f>E839</f>
        <v>8.0100000000000005E-2</v>
      </c>
      <c r="H839" s="250"/>
      <c r="I839" s="258"/>
      <c r="J839" s="330"/>
      <c r="K839" s="252"/>
      <c r="L839" s="252"/>
      <c r="M839" s="253"/>
    </row>
    <row r="840" spans="1:13" s="236" customFormat="1" ht="18">
      <c r="A840" s="245" t="s">
        <v>604</v>
      </c>
      <c r="B840" s="254" t="s">
        <v>2752</v>
      </c>
      <c r="C840" s="249"/>
      <c r="D840" s="249"/>
      <c r="E840" s="249"/>
      <c r="F840" s="249"/>
      <c r="G840" s="250"/>
      <c r="H840" s="250"/>
      <c r="I840" s="258"/>
      <c r="J840" s="330"/>
      <c r="K840" s="252"/>
      <c r="L840" s="252"/>
      <c r="M840" s="253"/>
    </row>
    <row r="841" spans="1:13" s="225" customFormat="1" ht="18">
      <c r="A841" s="243" t="s">
        <v>828</v>
      </c>
      <c r="B841" s="255" t="s">
        <v>84</v>
      </c>
      <c r="C841" s="249"/>
      <c r="D841" s="249">
        <v>9.9000000000000005E-2</v>
      </c>
      <c r="E841" s="249">
        <v>9.9000000000000005E-2</v>
      </c>
      <c r="F841" s="249">
        <f t="shared" si="88"/>
        <v>9.9000000000000005E-2</v>
      </c>
      <c r="G841" s="250">
        <f t="shared" ref="G841:G843" si="89">E841</f>
        <v>9.9000000000000005E-2</v>
      </c>
      <c r="H841" s="250"/>
      <c r="I841" s="258"/>
      <c r="J841" s="330"/>
      <c r="K841" s="252"/>
      <c r="L841" s="252"/>
      <c r="M841" s="253"/>
    </row>
    <row r="842" spans="1:13" s="225" customFormat="1" ht="18">
      <c r="A842" s="243" t="s">
        <v>829</v>
      </c>
      <c r="B842" s="255" t="s">
        <v>490</v>
      </c>
      <c r="C842" s="249"/>
      <c r="D842" s="249">
        <v>0.871</v>
      </c>
      <c r="E842" s="249">
        <v>0.95463100000000001</v>
      </c>
      <c r="F842" s="249">
        <f t="shared" si="88"/>
        <v>0.95463100000000001</v>
      </c>
      <c r="G842" s="250">
        <f t="shared" si="89"/>
        <v>0.95463100000000001</v>
      </c>
      <c r="H842" s="250"/>
      <c r="I842" s="258">
        <f t="shared" si="86"/>
        <v>8.3631000000000011E-2</v>
      </c>
      <c r="J842" s="330">
        <f t="shared" si="87"/>
        <v>9.6017221584385748E-2</v>
      </c>
      <c r="K842" s="252"/>
      <c r="L842" s="252"/>
      <c r="M842" s="253"/>
    </row>
    <row r="843" spans="1:13" s="225" customFormat="1" ht="18.600000000000001" thickBot="1">
      <c r="A843" s="235" t="s">
        <v>830</v>
      </c>
      <c r="B843" s="234" t="s">
        <v>2827</v>
      </c>
      <c r="C843" s="233"/>
      <c r="D843" s="233">
        <v>0.114</v>
      </c>
      <c r="E843" s="233">
        <v>0.114</v>
      </c>
      <c r="F843" s="233">
        <f t="shared" si="88"/>
        <v>0.114</v>
      </c>
      <c r="G843" s="232">
        <f t="shared" si="89"/>
        <v>0.114</v>
      </c>
      <c r="H843" s="232"/>
      <c r="I843" s="331"/>
      <c r="J843" s="332"/>
      <c r="K843" s="247"/>
      <c r="L843" s="247"/>
      <c r="M843" s="248"/>
    </row>
    <row r="844" spans="1:13" ht="17.399999999999999" hidden="1">
      <c r="A844" s="225"/>
      <c r="B844" s="225"/>
      <c r="C844" s="231"/>
      <c r="D844" s="225"/>
      <c r="E844" s="225"/>
      <c r="G844" s="225"/>
      <c r="H844" s="225"/>
      <c r="I844" s="225"/>
      <c r="J844" s="225"/>
    </row>
    <row r="845" spans="1:13" ht="20.399999999999999" hidden="1">
      <c r="B845" s="228"/>
      <c r="C845" s="231"/>
      <c r="D845" s="230"/>
      <c r="G845" s="230"/>
      <c r="H845" s="230"/>
      <c r="I845" s="230"/>
      <c r="J845" s="230"/>
    </row>
    <row r="846" spans="1:13" ht="20.399999999999999">
      <c r="A846" s="228"/>
      <c r="B846" s="228"/>
      <c r="C846" s="229"/>
      <c r="D846" s="226"/>
      <c r="E846" s="228"/>
      <c r="F846" s="227"/>
      <c r="G846" s="226"/>
      <c r="H846" s="226"/>
      <c r="I846" s="226"/>
      <c r="J846" s="226"/>
    </row>
  </sheetData>
  <protectedRanges>
    <protectedRange sqref="B388" name="Диапазон1_2_9_1_1"/>
    <protectedRange sqref="B389" name="Диапазон1_2_9_1_1_1"/>
  </protectedRanges>
  <autoFilter ref="A7:B843"/>
  <mergeCells count="14">
    <mergeCell ref="A5:M5"/>
    <mergeCell ref="H7:H9"/>
    <mergeCell ref="I7:J7"/>
    <mergeCell ref="K7:L8"/>
    <mergeCell ref="M7:M9"/>
    <mergeCell ref="I8:I9"/>
    <mergeCell ref="B7:B9"/>
    <mergeCell ref="C7:C9"/>
    <mergeCell ref="D7:E7"/>
    <mergeCell ref="D8:E8"/>
    <mergeCell ref="J8:J9"/>
    <mergeCell ref="A7:A9"/>
    <mergeCell ref="F7:F9"/>
    <mergeCell ref="G7:G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UZ983083:WUZ983086 WLD983083:WLD983086 WBH983083:WBH983086 VRL983083:VRL983086 VHP983083:VHP983086 UXT983083:UXT983086 UNX983083:UNX983086 UEB983083:UEB983086 TUF983083:TUF983086 TKJ983083:TKJ983086 TAN983083:TAN983086 SQR983083:SQR983086 SGV983083:SGV983086 RWZ983083:RWZ983086 RND983083:RND983086 RDH983083:RDH983086 QTL983083:QTL983086 QJP983083:QJP983086 PZT983083:PZT983086 PPX983083:PPX983086 PGB983083:PGB983086 OWF983083:OWF983086 OMJ983083:OMJ983086 OCN983083:OCN983086 NSR983083:NSR983086 NIV983083:NIV983086 MYZ983083:MYZ983086 MPD983083:MPD983086 MFH983083:MFH983086 LVL983083:LVL983086 LLP983083:LLP983086 LBT983083:LBT983086 KRX983083:KRX983086 KIB983083:KIB983086 JYF983083:JYF983086 JOJ983083:JOJ983086 JEN983083:JEN983086 IUR983083:IUR983086 IKV983083:IKV983086 IAZ983083:IAZ983086 HRD983083:HRD983086 HHH983083:HHH983086 GXL983083:GXL983086 GNP983083:GNP983086 GDT983083:GDT983086 FTX983083:FTX983086 FKB983083:FKB983086 FAF983083:FAF983086 EQJ983083:EQJ983086 EGN983083:EGN983086 DWR983083:DWR983086 DMV983083:DMV983086 DCZ983083:DCZ983086 CTD983083:CTD983086 CJH983083:CJH983086 BZL983083:BZL983086 BPP983083:BPP983086 BFT983083:BFT983086 AVX983083:AVX983086 AMB983083:AMB983086 ACF983083:ACF983086 SJ983083:SJ983086 IN983083:IN983086 WUZ917547:WUZ917550 WLD917547:WLD917550 WBH917547:WBH917550 VRL917547:VRL917550 VHP917547:VHP917550 UXT917547:UXT917550 UNX917547:UNX917550 UEB917547:UEB917550 TUF917547:TUF917550 TKJ917547:TKJ917550 TAN917547:TAN917550 SQR917547:SQR917550 SGV917547:SGV917550 RWZ917547:RWZ917550 RND917547:RND917550 RDH917547:RDH917550 QTL917547:QTL917550 QJP917547:QJP917550 PZT917547:PZT917550 PPX917547:PPX917550 PGB917547:PGB917550 OWF917547:OWF917550 OMJ917547:OMJ917550 OCN917547:OCN917550 NSR917547:NSR917550 NIV917547:NIV917550 MYZ917547:MYZ917550 MPD917547:MPD917550 MFH917547:MFH917550 LVL917547:LVL917550 LLP917547:LLP917550 LBT917547:LBT917550 KRX917547:KRX917550 KIB917547:KIB917550 JYF917547:JYF917550 JOJ917547:JOJ917550 JEN917547:JEN917550 IUR917547:IUR917550 IKV917547:IKV917550 IAZ917547:IAZ917550 HRD917547:HRD917550 HHH917547:HHH917550 GXL917547:GXL917550 GNP917547:GNP917550 GDT917547:GDT917550 FTX917547:FTX917550 FKB917547:FKB917550 FAF917547:FAF917550 EQJ917547:EQJ917550 EGN917547:EGN917550 DWR917547:DWR917550 DMV917547:DMV917550 DCZ917547:DCZ917550 CTD917547:CTD917550 CJH917547:CJH917550 BZL917547:BZL917550 BPP917547:BPP917550 BFT917547:BFT917550 AVX917547:AVX917550 AMB917547:AMB917550 ACF917547:ACF917550 SJ917547:SJ917550 IN917547:IN917550 WUZ852011:WUZ852014 WLD852011:WLD852014 WBH852011:WBH852014 VRL852011:VRL852014 VHP852011:VHP852014 UXT852011:UXT852014 UNX852011:UNX852014 UEB852011:UEB852014 TUF852011:TUF852014 TKJ852011:TKJ852014 TAN852011:TAN852014 SQR852011:SQR852014 SGV852011:SGV852014 RWZ852011:RWZ852014 RND852011:RND852014 RDH852011:RDH852014 QTL852011:QTL852014 QJP852011:QJP852014 PZT852011:PZT852014 PPX852011:PPX852014 PGB852011:PGB852014 OWF852011:OWF852014 OMJ852011:OMJ852014 OCN852011:OCN852014 NSR852011:NSR852014 NIV852011:NIV852014 MYZ852011:MYZ852014 MPD852011:MPD852014 MFH852011:MFH852014 LVL852011:LVL852014 LLP852011:LLP852014 LBT852011:LBT852014 KRX852011:KRX852014 KIB852011:KIB852014 JYF852011:JYF852014 JOJ852011:JOJ852014 JEN852011:JEN852014 IUR852011:IUR852014 IKV852011:IKV852014 IAZ852011:IAZ852014 HRD852011:HRD852014 HHH852011:HHH852014 GXL852011:GXL852014 GNP852011:GNP852014 GDT852011:GDT852014 FTX852011:FTX852014 FKB852011:FKB852014 FAF852011:FAF852014 EQJ852011:EQJ852014 EGN852011:EGN852014 DWR852011:DWR852014 DMV852011:DMV852014 DCZ852011:DCZ852014 CTD852011:CTD852014 CJH852011:CJH852014 BZL852011:BZL852014 BPP852011:BPP852014 BFT852011:BFT852014 AVX852011:AVX852014 AMB852011:AMB852014 ACF852011:ACF852014 SJ852011:SJ852014 IN852011:IN852014 WUZ786475:WUZ786478 WLD786475:WLD786478 WBH786475:WBH786478 VRL786475:VRL786478 VHP786475:VHP786478 UXT786475:UXT786478 UNX786475:UNX786478 UEB786475:UEB786478 TUF786475:TUF786478 TKJ786475:TKJ786478 TAN786475:TAN786478 SQR786475:SQR786478 SGV786475:SGV786478 RWZ786475:RWZ786478 RND786475:RND786478 RDH786475:RDH786478 QTL786475:QTL786478 QJP786475:QJP786478 PZT786475:PZT786478 PPX786475:PPX786478 PGB786475:PGB786478 OWF786475:OWF786478 OMJ786475:OMJ786478 OCN786475:OCN786478 NSR786475:NSR786478 NIV786475:NIV786478 MYZ786475:MYZ786478 MPD786475:MPD786478 MFH786475:MFH786478 LVL786475:LVL786478 LLP786475:LLP786478 LBT786475:LBT786478 KRX786475:KRX786478 KIB786475:KIB786478 JYF786475:JYF786478 JOJ786475:JOJ786478 JEN786475:JEN786478 IUR786475:IUR786478 IKV786475:IKV786478 IAZ786475:IAZ786478 HRD786475:HRD786478 HHH786475:HHH786478 GXL786475:GXL786478 GNP786475:GNP786478 GDT786475:GDT786478 FTX786475:FTX786478 FKB786475:FKB786478 FAF786475:FAF786478 EQJ786475:EQJ786478 EGN786475:EGN786478 DWR786475:DWR786478 DMV786475:DMV786478 DCZ786475:DCZ786478 CTD786475:CTD786478 CJH786475:CJH786478 BZL786475:BZL786478 BPP786475:BPP786478 BFT786475:BFT786478 AVX786475:AVX786478 AMB786475:AMB786478 ACF786475:ACF786478 SJ786475:SJ786478 IN786475:IN786478 WUZ720939:WUZ720942 WLD720939:WLD720942 WBH720939:WBH720942 VRL720939:VRL720942 VHP720939:VHP720942 UXT720939:UXT720942 UNX720939:UNX720942 UEB720939:UEB720942 TUF720939:TUF720942 TKJ720939:TKJ720942 TAN720939:TAN720942 SQR720939:SQR720942 SGV720939:SGV720942 RWZ720939:RWZ720942 RND720939:RND720942 RDH720939:RDH720942 QTL720939:QTL720942 QJP720939:QJP720942 PZT720939:PZT720942 PPX720939:PPX720942 PGB720939:PGB720942 OWF720939:OWF720942 OMJ720939:OMJ720942 OCN720939:OCN720942 NSR720939:NSR720942 NIV720939:NIV720942 MYZ720939:MYZ720942 MPD720939:MPD720942 MFH720939:MFH720942 LVL720939:LVL720942 LLP720939:LLP720942 LBT720939:LBT720942 KRX720939:KRX720942 KIB720939:KIB720942 JYF720939:JYF720942 JOJ720939:JOJ720942 JEN720939:JEN720942 IUR720939:IUR720942 IKV720939:IKV720942 IAZ720939:IAZ720942 HRD720939:HRD720942 HHH720939:HHH720942 GXL720939:GXL720942 GNP720939:GNP720942 GDT720939:GDT720942 FTX720939:FTX720942 FKB720939:FKB720942 FAF720939:FAF720942 EQJ720939:EQJ720942 EGN720939:EGN720942 DWR720939:DWR720942 DMV720939:DMV720942 DCZ720939:DCZ720942 CTD720939:CTD720942 CJH720939:CJH720942 BZL720939:BZL720942 BPP720939:BPP720942 BFT720939:BFT720942 AVX720939:AVX720942 AMB720939:AMB720942 ACF720939:ACF720942 SJ720939:SJ720942 IN720939:IN720942 WUZ655403:WUZ655406 WLD655403:WLD655406 WBH655403:WBH655406 VRL655403:VRL655406 VHP655403:VHP655406 UXT655403:UXT655406 UNX655403:UNX655406 UEB655403:UEB655406 TUF655403:TUF655406 TKJ655403:TKJ655406 TAN655403:TAN655406 SQR655403:SQR655406 SGV655403:SGV655406 RWZ655403:RWZ655406 RND655403:RND655406 RDH655403:RDH655406 QTL655403:QTL655406 QJP655403:QJP655406 PZT655403:PZT655406 PPX655403:PPX655406 PGB655403:PGB655406 OWF655403:OWF655406 OMJ655403:OMJ655406 OCN655403:OCN655406 NSR655403:NSR655406 NIV655403:NIV655406 MYZ655403:MYZ655406 MPD655403:MPD655406 MFH655403:MFH655406 LVL655403:LVL655406 LLP655403:LLP655406 LBT655403:LBT655406 KRX655403:KRX655406 KIB655403:KIB655406 JYF655403:JYF655406 JOJ655403:JOJ655406 JEN655403:JEN655406 IUR655403:IUR655406 IKV655403:IKV655406 IAZ655403:IAZ655406 HRD655403:HRD655406 HHH655403:HHH655406 GXL655403:GXL655406 GNP655403:GNP655406 GDT655403:GDT655406 FTX655403:FTX655406 FKB655403:FKB655406 FAF655403:FAF655406 EQJ655403:EQJ655406 EGN655403:EGN655406 DWR655403:DWR655406 DMV655403:DMV655406 DCZ655403:DCZ655406 CTD655403:CTD655406 CJH655403:CJH655406 BZL655403:BZL655406 BPP655403:BPP655406 BFT655403:BFT655406 AVX655403:AVX655406 AMB655403:AMB655406 ACF655403:ACF655406 SJ655403:SJ655406 IN655403:IN655406 WUZ589867:WUZ589870 WLD589867:WLD589870 WBH589867:WBH589870 VRL589867:VRL589870 VHP589867:VHP589870 UXT589867:UXT589870 UNX589867:UNX589870 UEB589867:UEB589870 TUF589867:TUF589870 TKJ589867:TKJ589870 TAN589867:TAN589870 SQR589867:SQR589870 SGV589867:SGV589870 RWZ589867:RWZ589870 RND589867:RND589870 RDH589867:RDH589870 QTL589867:QTL589870 QJP589867:QJP589870 PZT589867:PZT589870 PPX589867:PPX589870 PGB589867:PGB589870 OWF589867:OWF589870 OMJ589867:OMJ589870 OCN589867:OCN589870 NSR589867:NSR589870 NIV589867:NIV589870 MYZ589867:MYZ589870 MPD589867:MPD589870 MFH589867:MFH589870 LVL589867:LVL589870 LLP589867:LLP589870 LBT589867:LBT589870 KRX589867:KRX589870 KIB589867:KIB589870 JYF589867:JYF589870 JOJ589867:JOJ589870 JEN589867:JEN589870 IUR589867:IUR589870 IKV589867:IKV589870 IAZ589867:IAZ589870 HRD589867:HRD589870 HHH589867:HHH589870 GXL589867:GXL589870 GNP589867:GNP589870 GDT589867:GDT589870 FTX589867:FTX589870 FKB589867:FKB589870 FAF589867:FAF589870 EQJ589867:EQJ589870 EGN589867:EGN589870 DWR589867:DWR589870 DMV589867:DMV589870 DCZ589867:DCZ589870 CTD589867:CTD589870 CJH589867:CJH589870 BZL589867:BZL589870 BPP589867:BPP589870 BFT589867:BFT589870 AVX589867:AVX589870 AMB589867:AMB589870 ACF589867:ACF589870 SJ589867:SJ589870 IN589867:IN589870 WUZ524331:WUZ524334 WLD524331:WLD524334 WBH524331:WBH524334 VRL524331:VRL524334 VHP524331:VHP524334 UXT524331:UXT524334 UNX524331:UNX524334 UEB524331:UEB524334 TUF524331:TUF524334 TKJ524331:TKJ524334 TAN524331:TAN524334 SQR524331:SQR524334 SGV524331:SGV524334 RWZ524331:RWZ524334 RND524331:RND524334 RDH524331:RDH524334 QTL524331:QTL524334 QJP524331:QJP524334 PZT524331:PZT524334 PPX524331:PPX524334 PGB524331:PGB524334 OWF524331:OWF524334 OMJ524331:OMJ524334 OCN524331:OCN524334 NSR524331:NSR524334 NIV524331:NIV524334 MYZ524331:MYZ524334 MPD524331:MPD524334 MFH524331:MFH524334 LVL524331:LVL524334 LLP524331:LLP524334 LBT524331:LBT524334 KRX524331:KRX524334 KIB524331:KIB524334 JYF524331:JYF524334 JOJ524331:JOJ524334 JEN524331:JEN524334 IUR524331:IUR524334 IKV524331:IKV524334 IAZ524331:IAZ524334 HRD524331:HRD524334 HHH524331:HHH524334 GXL524331:GXL524334 GNP524331:GNP524334 GDT524331:GDT524334 FTX524331:FTX524334 FKB524331:FKB524334 FAF524331:FAF524334 EQJ524331:EQJ524334 EGN524331:EGN524334 DWR524331:DWR524334 DMV524331:DMV524334 DCZ524331:DCZ524334 CTD524331:CTD524334 CJH524331:CJH524334 BZL524331:BZL524334 BPP524331:BPP524334 BFT524331:BFT524334 AVX524331:AVX524334 AMB524331:AMB524334 ACF524331:ACF524334 SJ524331:SJ524334 IN524331:IN524334 WUZ458795:WUZ458798 WLD458795:WLD458798 WBH458795:WBH458798 VRL458795:VRL458798 VHP458795:VHP458798 UXT458795:UXT458798 UNX458795:UNX458798 UEB458795:UEB458798 TUF458795:TUF458798 TKJ458795:TKJ458798 TAN458795:TAN458798 SQR458795:SQR458798 SGV458795:SGV458798 RWZ458795:RWZ458798 RND458795:RND458798 RDH458795:RDH458798 QTL458795:QTL458798 QJP458795:QJP458798 PZT458795:PZT458798 PPX458795:PPX458798 PGB458795:PGB458798 OWF458795:OWF458798 OMJ458795:OMJ458798 OCN458795:OCN458798 NSR458795:NSR458798 NIV458795:NIV458798 MYZ458795:MYZ458798 MPD458795:MPD458798 MFH458795:MFH458798 LVL458795:LVL458798 LLP458795:LLP458798 LBT458795:LBT458798 KRX458795:KRX458798 KIB458795:KIB458798 JYF458795:JYF458798 JOJ458795:JOJ458798 JEN458795:JEN458798 IUR458795:IUR458798 IKV458795:IKV458798 IAZ458795:IAZ458798 HRD458795:HRD458798 HHH458795:HHH458798 GXL458795:GXL458798 GNP458795:GNP458798 GDT458795:GDT458798 FTX458795:FTX458798 FKB458795:FKB458798 FAF458795:FAF458798 EQJ458795:EQJ458798 EGN458795:EGN458798 DWR458795:DWR458798 DMV458795:DMV458798 DCZ458795:DCZ458798 CTD458795:CTD458798 CJH458795:CJH458798 BZL458795:BZL458798 BPP458795:BPP458798 BFT458795:BFT458798 AVX458795:AVX458798 AMB458795:AMB458798 ACF458795:ACF458798 SJ458795:SJ458798 IN458795:IN458798 WUZ393259:WUZ393262 WLD393259:WLD393262 WBH393259:WBH393262 VRL393259:VRL393262 VHP393259:VHP393262 UXT393259:UXT393262 UNX393259:UNX393262 UEB393259:UEB393262 TUF393259:TUF393262 TKJ393259:TKJ393262 TAN393259:TAN393262 SQR393259:SQR393262 SGV393259:SGV393262 RWZ393259:RWZ393262 RND393259:RND393262 RDH393259:RDH393262 QTL393259:QTL393262 QJP393259:QJP393262 PZT393259:PZT393262 PPX393259:PPX393262 PGB393259:PGB393262 OWF393259:OWF393262 OMJ393259:OMJ393262 OCN393259:OCN393262 NSR393259:NSR393262 NIV393259:NIV393262 MYZ393259:MYZ393262 MPD393259:MPD393262 MFH393259:MFH393262 LVL393259:LVL393262 LLP393259:LLP393262 LBT393259:LBT393262 KRX393259:KRX393262 KIB393259:KIB393262 JYF393259:JYF393262 JOJ393259:JOJ393262 JEN393259:JEN393262 IUR393259:IUR393262 IKV393259:IKV393262 IAZ393259:IAZ393262 HRD393259:HRD393262 HHH393259:HHH393262 GXL393259:GXL393262 GNP393259:GNP393262 GDT393259:GDT393262 FTX393259:FTX393262 FKB393259:FKB393262 FAF393259:FAF393262 EQJ393259:EQJ393262 EGN393259:EGN393262 DWR393259:DWR393262 DMV393259:DMV393262 DCZ393259:DCZ393262 CTD393259:CTD393262 CJH393259:CJH393262 BZL393259:BZL393262 BPP393259:BPP393262 BFT393259:BFT393262 AVX393259:AVX393262 AMB393259:AMB393262 ACF393259:ACF393262 SJ393259:SJ393262 IN393259:IN393262 WUZ327723:WUZ327726 WLD327723:WLD327726 WBH327723:WBH327726 VRL327723:VRL327726 VHP327723:VHP327726 UXT327723:UXT327726 UNX327723:UNX327726 UEB327723:UEB327726 TUF327723:TUF327726 TKJ327723:TKJ327726 TAN327723:TAN327726 SQR327723:SQR327726 SGV327723:SGV327726 RWZ327723:RWZ327726 RND327723:RND327726 RDH327723:RDH327726 QTL327723:QTL327726 QJP327723:QJP327726 PZT327723:PZT327726 PPX327723:PPX327726 PGB327723:PGB327726 OWF327723:OWF327726 OMJ327723:OMJ327726 OCN327723:OCN327726 NSR327723:NSR327726 NIV327723:NIV327726 MYZ327723:MYZ327726 MPD327723:MPD327726 MFH327723:MFH327726 LVL327723:LVL327726 LLP327723:LLP327726 LBT327723:LBT327726 KRX327723:KRX327726 KIB327723:KIB327726 JYF327723:JYF327726 JOJ327723:JOJ327726 JEN327723:JEN327726 IUR327723:IUR327726 IKV327723:IKV327726 IAZ327723:IAZ327726 HRD327723:HRD327726 HHH327723:HHH327726 GXL327723:GXL327726 GNP327723:GNP327726 GDT327723:GDT327726 FTX327723:FTX327726 FKB327723:FKB327726 FAF327723:FAF327726 EQJ327723:EQJ327726 EGN327723:EGN327726 DWR327723:DWR327726 DMV327723:DMV327726 DCZ327723:DCZ327726 CTD327723:CTD327726 CJH327723:CJH327726 BZL327723:BZL327726 BPP327723:BPP327726 BFT327723:BFT327726 AVX327723:AVX327726 AMB327723:AMB327726 ACF327723:ACF327726 SJ327723:SJ327726 IN327723:IN327726 WUZ262187:WUZ262190 WLD262187:WLD262190 WBH262187:WBH262190 VRL262187:VRL262190 VHP262187:VHP262190 UXT262187:UXT262190 UNX262187:UNX262190 UEB262187:UEB262190 TUF262187:TUF262190 TKJ262187:TKJ262190 TAN262187:TAN262190 SQR262187:SQR262190 SGV262187:SGV262190 RWZ262187:RWZ262190 RND262187:RND262190 RDH262187:RDH262190 QTL262187:QTL262190 QJP262187:QJP262190 PZT262187:PZT262190 PPX262187:PPX262190 PGB262187:PGB262190 OWF262187:OWF262190 OMJ262187:OMJ262190 OCN262187:OCN262190 NSR262187:NSR262190 NIV262187:NIV262190 MYZ262187:MYZ262190 MPD262187:MPD262190 MFH262187:MFH262190 LVL262187:LVL262190 LLP262187:LLP262190 LBT262187:LBT262190 KRX262187:KRX262190 KIB262187:KIB262190 JYF262187:JYF262190 JOJ262187:JOJ262190 JEN262187:JEN262190 IUR262187:IUR262190 IKV262187:IKV262190 IAZ262187:IAZ262190 HRD262187:HRD262190 HHH262187:HHH262190 GXL262187:GXL262190 GNP262187:GNP262190 GDT262187:GDT262190 FTX262187:FTX262190 FKB262187:FKB262190 FAF262187:FAF262190 EQJ262187:EQJ262190 EGN262187:EGN262190 DWR262187:DWR262190 DMV262187:DMV262190 DCZ262187:DCZ262190 CTD262187:CTD262190 CJH262187:CJH262190 BZL262187:BZL262190 BPP262187:BPP262190 BFT262187:BFT262190 AVX262187:AVX262190 AMB262187:AMB262190 ACF262187:ACF262190 SJ262187:SJ262190 IN262187:IN262190 WUZ196651:WUZ196654 WLD196651:WLD196654 WBH196651:WBH196654 VRL196651:VRL196654 VHP196651:VHP196654 UXT196651:UXT196654 UNX196651:UNX196654 UEB196651:UEB196654 TUF196651:TUF196654 TKJ196651:TKJ196654 TAN196651:TAN196654 SQR196651:SQR196654 SGV196651:SGV196654 RWZ196651:RWZ196654 RND196651:RND196654 RDH196651:RDH196654 QTL196651:QTL196654 QJP196651:QJP196654 PZT196651:PZT196654 PPX196651:PPX196654 PGB196651:PGB196654 OWF196651:OWF196654 OMJ196651:OMJ196654 OCN196651:OCN196654 NSR196651:NSR196654 NIV196651:NIV196654 MYZ196651:MYZ196654 MPD196651:MPD196654 MFH196651:MFH196654 LVL196651:LVL196654 LLP196651:LLP196654 LBT196651:LBT196654 KRX196651:KRX196654 KIB196651:KIB196654 JYF196651:JYF196654 JOJ196651:JOJ196654 JEN196651:JEN196654 IUR196651:IUR196654 IKV196651:IKV196654 IAZ196651:IAZ196654 HRD196651:HRD196654 HHH196651:HHH196654 GXL196651:GXL196654 GNP196651:GNP196654 GDT196651:GDT196654 FTX196651:FTX196654 FKB196651:FKB196654 FAF196651:FAF196654 EQJ196651:EQJ196654 EGN196651:EGN196654 DWR196651:DWR196654 DMV196651:DMV196654 DCZ196651:DCZ196654 CTD196651:CTD196654 CJH196651:CJH196654 BZL196651:BZL196654 BPP196651:BPP196654 BFT196651:BFT196654 AVX196651:AVX196654 AMB196651:AMB196654 ACF196651:ACF196654 SJ196651:SJ196654 IN196651:IN196654 WUZ131115:WUZ131118 WLD131115:WLD131118 WBH131115:WBH131118 VRL131115:VRL131118 VHP131115:VHP131118 UXT131115:UXT131118 UNX131115:UNX131118 UEB131115:UEB131118 TUF131115:TUF131118 TKJ131115:TKJ131118 TAN131115:TAN131118 SQR131115:SQR131118 SGV131115:SGV131118 RWZ131115:RWZ131118 RND131115:RND131118 RDH131115:RDH131118 QTL131115:QTL131118 QJP131115:QJP131118 PZT131115:PZT131118 PPX131115:PPX131118 PGB131115:PGB131118 OWF131115:OWF131118 OMJ131115:OMJ131118 OCN131115:OCN131118 NSR131115:NSR131118 NIV131115:NIV131118 MYZ131115:MYZ131118 MPD131115:MPD131118 MFH131115:MFH131118 LVL131115:LVL131118 LLP131115:LLP131118 LBT131115:LBT131118 KRX131115:KRX131118 KIB131115:KIB131118 JYF131115:JYF131118 JOJ131115:JOJ131118 JEN131115:JEN131118 IUR131115:IUR131118 IKV131115:IKV131118 IAZ131115:IAZ131118 HRD131115:HRD131118 HHH131115:HHH131118 GXL131115:GXL131118 GNP131115:GNP131118 GDT131115:GDT131118 FTX131115:FTX131118 FKB131115:FKB131118 FAF131115:FAF131118 EQJ131115:EQJ131118 EGN131115:EGN131118 DWR131115:DWR131118 DMV131115:DMV131118 DCZ131115:DCZ131118 CTD131115:CTD131118 CJH131115:CJH131118 BZL131115:BZL131118 BPP131115:BPP131118 BFT131115:BFT131118 AVX131115:AVX131118 AMB131115:AMB131118 ACF131115:ACF131118 SJ131115:SJ131118 IN131115:IN131118 WUZ65579:WUZ65582 WLD65579:WLD65582 WBH65579:WBH65582 VRL65579:VRL65582 VHP65579:VHP65582 UXT65579:UXT65582 UNX65579:UNX65582 UEB65579:UEB65582 TUF65579:TUF65582 TKJ65579:TKJ65582 TAN65579:TAN65582 SQR65579:SQR65582 SGV65579:SGV65582 RWZ65579:RWZ65582 RND65579:RND65582 RDH65579:RDH65582 QTL65579:QTL65582 QJP65579:QJP65582 PZT65579:PZT65582 PPX65579:PPX65582 PGB65579:PGB65582 OWF65579:OWF65582 OMJ65579:OMJ65582 OCN65579:OCN65582 NSR65579:NSR65582 NIV65579:NIV65582 MYZ65579:MYZ65582 MPD65579:MPD65582 MFH65579:MFH65582 LVL65579:LVL65582 LLP65579:LLP65582 LBT65579:LBT65582 KRX65579:KRX65582 KIB65579:KIB65582 JYF65579:JYF65582 JOJ65579:JOJ65582 JEN65579:JEN65582 IUR65579:IUR65582 IKV65579:IKV65582 IAZ65579:IAZ65582 HRD65579:HRD65582 HHH65579:HHH65582 GXL65579:GXL65582 GNP65579:GNP65582 GDT65579:GDT65582 FTX65579:FTX65582 FKB65579:FKB65582 FAF65579:FAF65582 EQJ65579:EQJ65582 EGN65579:EGN65582 DWR65579:DWR65582 DMV65579:DMV65582 DCZ65579:DCZ65582 CTD65579:CTD65582 CJH65579:CJH65582 BZL65579:BZL65582 BPP65579:BPP65582 BFT65579:BFT65582 AVX65579:AVX65582 AMB65579:AMB65582 ACF65579:ACF65582 SJ65579:SJ65582 IN65579:IN65582 B983083:B983086 B917547:B917550 B852011:B852014 B786475:B786478 B720939:B720942 B655403:B655406 B589867:B589870 B524331:B524334 B458795:B458798 B393259:B393262 B327723:B327726 B262187:B262190 B196651:B196654 B131115:B131118 B65579:B65582 WUZ145:WUZ148 WLD145:WLD148 WBH145:WBH148 VRL145:VRL148 VHP145:VHP148 UXT145:UXT148 UNX145:UNX148 UEB145:UEB148 TUF145:TUF148 TKJ145:TKJ148 TAN145:TAN148 SQR145:SQR148 SGV145:SGV148 RWZ145:RWZ148 RND145:RND148 RDH145:RDH148 QTL145:QTL148 QJP145:QJP148 PZT145:PZT148 PPX145:PPX148 PGB145:PGB148 OWF145:OWF148 OMJ145:OMJ148 OCN145:OCN148 NSR145:NSR148 NIV145:NIV148 MYZ145:MYZ148 MPD145:MPD148 MFH145:MFH148 LVL145:LVL148 LLP145:LLP148 LBT145:LBT148 KRX145:KRX148 KIB145:KIB148 JYF145:JYF148 JOJ145:JOJ148 JEN145:JEN148 IUR145:IUR148 IKV145:IKV148 IAZ145:IAZ148 HRD145:HRD148 HHH145:HHH148 GXL145:GXL148 GNP145:GNP148 GDT145:GDT148 FTX145:FTX148 FKB145:FKB148 FAF145:FAF148 EQJ145:EQJ148 EGN145:EGN148 DWR145:DWR148 DMV145:DMV148 DCZ145:DCZ148 CTD145:CTD148 CJH145:CJH148 BZL145:BZL148 BPP145:BPP148 BFT145:BFT148 AVX145:AVX148 AMB145:AMB148 ACF145:ACF148 SJ145:SJ148 IN145:IN148 B145:B148 B41">
      <formula1>900</formula1>
    </dataValidation>
  </dataValidations>
  <pageMargins left="0.31496062992125984" right="0" top="0.19685039370078741" bottom="0.19685039370078741" header="0.31496062992125984" footer="0.31496062992125984"/>
  <pageSetup paperSize="9" scale="55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4"/>
  <sheetViews>
    <sheetView zoomScale="60" zoomScaleNormal="60" workbookViewId="0">
      <selection activeCell="T1" sqref="T1:W3"/>
    </sheetView>
  </sheetViews>
  <sheetFormatPr defaultRowHeight="14.4"/>
  <cols>
    <col min="1" max="1" width="9.109375" style="12"/>
    <col min="3" max="3" width="47.88671875" customWidth="1"/>
    <col min="5" max="5" width="11.33203125" customWidth="1"/>
    <col min="7" max="7" width="10.5546875" customWidth="1"/>
    <col min="9" max="9" width="10.6640625" customWidth="1"/>
    <col min="11" max="11" width="11.33203125" customWidth="1"/>
    <col min="13" max="13" width="12.44140625" customWidth="1"/>
    <col min="19" max="19" width="9.6640625" customWidth="1"/>
    <col min="22" max="22" width="12.44140625" customWidth="1"/>
    <col min="23" max="23" width="12.88671875" customWidth="1"/>
    <col min="24" max="24" width="15" customWidth="1"/>
    <col min="25" max="81" width="9.109375" style="12"/>
  </cols>
  <sheetData>
    <row r="1" spans="1:81" ht="21">
      <c r="B1" s="10"/>
      <c r="C1" s="186" t="s">
        <v>2743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S1" s="186"/>
      <c r="T1" s="186" t="s">
        <v>2744</v>
      </c>
      <c r="U1" s="186"/>
      <c r="V1" s="186"/>
      <c r="W1" s="187"/>
      <c r="X1" s="187"/>
    </row>
    <row r="2" spans="1:81" ht="21">
      <c r="B2" s="10"/>
      <c r="C2" s="186" t="s">
        <v>2745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86"/>
      <c r="T2" s="186" t="s">
        <v>2753</v>
      </c>
      <c r="U2" s="186"/>
      <c r="V2" s="186"/>
      <c r="W2" s="187"/>
      <c r="X2" s="187"/>
    </row>
    <row r="3" spans="1:81" ht="21">
      <c r="B3" s="10"/>
      <c r="C3" s="186" t="s">
        <v>2746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86"/>
      <c r="T3" s="186" t="s">
        <v>2754</v>
      </c>
      <c r="U3" s="186"/>
      <c r="V3" s="186"/>
      <c r="W3" s="187"/>
      <c r="X3" s="187"/>
    </row>
    <row r="4" spans="1:81" ht="23.25" customHeight="1">
      <c r="B4" s="10"/>
      <c r="C4" s="186" t="s">
        <v>2747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86"/>
      <c r="T4" s="186"/>
      <c r="U4" s="186"/>
      <c r="V4" s="186"/>
      <c r="W4" s="186"/>
      <c r="X4" s="187"/>
    </row>
    <row r="5" spans="1:81" ht="21">
      <c r="B5" s="10"/>
      <c r="C5" s="186" t="s">
        <v>2748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86"/>
      <c r="T5" s="186"/>
      <c r="U5" s="186"/>
      <c r="V5" s="186"/>
      <c r="W5" s="186"/>
      <c r="X5" s="187"/>
    </row>
    <row r="6" spans="1:81" ht="27.75" customHeight="1">
      <c r="B6" s="10"/>
      <c r="C6" s="18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86"/>
      <c r="T6" s="186" t="s">
        <v>5</v>
      </c>
      <c r="U6" s="186"/>
      <c r="V6" s="186"/>
      <c r="W6" s="186"/>
      <c r="X6" s="187"/>
    </row>
    <row r="7" spans="1:81" ht="21.75" customHeight="1">
      <c r="B7" s="10"/>
      <c r="C7" s="18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86"/>
      <c r="T7" s="186" t="s">
        <v>6</v>
      </c>
      <c r="U7" s="186"/>
      <c r="V7" s="186"/>
      <c r="W7" s="186"/>
      <c r="X7" s="187"/>
    </row>
    <row r="8" spans="1:81" ht="16.5" customHeight="1">
      <c r="B8" s="10"/>
      <c r="C8" s="18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1"/>
      <c r="S8" s="186"/>
      <c r="T8" s="186" t="s">
        <v>7</v>
      </c>
      <c r="U8" s="186"/>
      <c r="V8" s="186"/>
      <c r="W8" s="186"/>
      <c r="X8" s="187"/>
    </row>
    <row r="9" spans="1:81" s="5" customFormat="1" ht="21" customHeight="1">
      <c r="A9" s="13"/>
      <c r="B9" s="353" t="s">
        <v>8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</row>
    <row r="10" spans="1:81" s="4" customFormat="1" ht="18.75" customHeight="1">
      <c r="A10" s="13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354" t="s">
        <v>9</v>
      </c>
      <c r="U10" s="354"/>
      <c r="V10" s="354"/>
      <c r="W10" s="354"/>
      <c r="X10" s="354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</row>
    <row r="11" spans="1:81" ht="21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354" t="s">
        <v>10</v>
      </c>
      <c r="U11" s="354"/>
      <c r="V11" s="354"/>
      <c r="W11" s="354"/>
      <c r="X11" s="354"/>
    </row>
    <row r="12" spans="1:81" ht="21"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346" t="s">
        <v>2749</v>
      </c>
      <c r="U12" s="346"/>
      <c r="V12" s="346"/>
      <c r="W12" s="346"/>
      <c r="X12" s="346"/>
    </row>
    <row r="13" spans="1:81" ht="21"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355" t="s">
        <v>11</v>
      </c>
      <c r="U13" s="355"/>
      <c r="V13" s="355"/>
      <c r="W13" s="355"/>
      <c r="X13" s="355"/>
    </row>
    <row r="14" spans="1:81" ht="21"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346" t="s">
        <v>12</v>
      </c>
      <c r="U14" s="346"/>
      <c r="V14" s="346"/>
      <c r="W14" s="346"/>
      <c r="X14" s="346"/>
    </row>
    <row r="15" spans="1:81">
      <c r="U15" t="s">
        <v>13</v>
      </c>
    </row>
    <row r="16" spans="1:81" ht="15" thickBot="1"/>
    <row r="17" spans="1:81" ht="15.6">
      <c r="B17" s="356" t="s">
        <v>461</v>
      </c>
      <c r="C17" s="351" t="s">
        <v>462</v>
      </c>
      <c r="D17" s="351" t="s">
        <v>463</v>
      </c>
      <c r="E17" s="369" t="s">
        <v>2742</v>
      </c>
      <c r="F17" s="370"/>
      <c r="G17" s="370"/>
      <c r="H17" s="370"/>
      <c r="I17" s="370"/>
      <c r="J17" s="370"/>
      <c r="K17" s="370"/>
      <c r="L17" s="370"/>
      <c r="M17" s="370"/>
      <c r="N17" s="371"/>
      <c r="O17" s="351" t="s">
        <v>464</v>
      </c>
      <c r="P17" s="351"/>
      <c r="Q17" s="351" t="s">
        <v>465</v>
      </c>
      <c r="R17" s="351"/>
      <c r="S17" s="351" t="s">
        <v>466</v>
      </c>
      <c r="T17" s="351" t="s">
        <v>467</v>
      </c>
      <c r="U17" s="351"/>
      <c r="V17" s="351"/>
      <c r="W17" s="351"/>
      <c r="X17" s="349" t="s">
        <v>468</v>
      </c>
    </row>
    <row r="18" spans="1:81" ht="15.6">
      <c r="A18"/>
      <c r="B18" s="357"/>
      <c r="C18" s="347"/>
      <c r="D18" s="347"/>
      <c r="E18" s="366" t="s">
        <v>469</v>
      </c>
      <c r="F18" s="367"/>
      <c r="G18" s="366" t="s">
        <v>470</v>
      </c>
      <c r="H18" s="367"/>
      <c r="I18" s="366" t="s">
        <v>471</v>
      </c>
      <c r="J18" s="367"/>
      <c r="K18" s="366" t="s">
        <v>517</v>
      </c>
      <c r="L18" s="367"/>
      <c r="M18" s="366" t="s">
        <v>518</v>
      </c>
      <c r="N18" s="368"/>
      <c r="O18" s="347"/>
      <c r="P18" s="347"/>
      <c r="Q18" s="347"/>
      <c r="R18" s="347"/>
      <c r="S18" s="347"/>
      <c r="T18" s="347" t="s">
        <v>472</v>
      </c>
      <c r="U18" s="347" t="s">
        <v>473</v>
      </c>
      <c r="V18" s="347" t="s">
        <v>474</v>
      </c>
      <c r="W18" s="347"/>
      <c r="X18" s="3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09.2">
      <c r="A19"/>
      <c r="B19" s="357"/>
      <c r="C19" s="347"/>
      <c r="D19" s="347"/>
      <c r="E19" s="8" t="s">
        <v>475</v>
      </c>
      <c r="F19" s="14" t="s">
        <v>476</v>
      </c>
      <c r="G19" s="8" t="s">
        <v>475</v>
      </c>
      <c r="H19" s="14" t="s">
        <v>476</v>
      </c>
      <c r="I19" s="8" t="s">
        <v>475</v>
      </c>
      <c r="J19" s="14" t="s">
        <v>476</v>
      </c>
      <c r="K19" s="8" t="s">
        <v>475</v>
      </c>
      <c r="L19" s="14" t="s">
        <v>476</v>
      </c>
      <c r="M19" s="185" t="s">
        <v>475</v>
      </c>
      <c r="N19" s="14" t="s">
        <v>476</v>
      </c>
      <c r="O19" s="184" t="s">
        <v>469</v>
      </c>
      <c r="P19" s="14" t="s">
        <v>477</v>
      </c>
      <c r="Q19" s="14" t="s">
        <v>469</v>
      </c>
      <c r="R19" s="14" t="s">
        <v>478</v>
      </c>
      <c r="S19" s="347"/>
      <c r="T19" s="347"/>
      <c r="U19" s="347"/>
      <c r="V19" s="14" t="s">
        <v>479</v>
      </c>
      <c r="W19" s="14" t="s">
        <v>480</v>
      </c>
      <c r="X19" s="3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.6">
      <c r="A20"/>
      <c r="B20" s="183">
        <v>1</v>
      </c>
      <c r="C20" s="182">
        <v>2</v>
      </c>
      <c r="D20" s="181">
        <v>3</v>
      </c>
      <c r="E20" s="180">
        <v>4</v>
      </c>
      <c r="F20" s="179">
        <v>5</v>
      </c>
      <c r="G20" s="180">
        <v>6</v>
      </c>
      <c r="H20" s="179">
        <v>7</v>
      </c>
      <c r="I20" s="180">
        <v>8</v>
      </c>
      <c r="J20" s="179">
        <v>9</v>
      </c>
      <c r="K20" s="180">
        <v>10</v>
      </c>
      <c r="L20" s="179">
        <v>11</v>
      </c>
      <c r="M20" s="180">
        <v>12</v>
      </c>
      <c r="N20" s="179">
        <v>13</v>
      </c>
      <c r="O20" s="178">
        <v>14</v>
      </c>
      <c r="P20" s="177">
        <v>15</v>
      </c>
      <c r="Q20" s="177">
        <v>16</v>
      </c>
      <c r="R20" s="177">
        <v>17</v>
      </c>
      <c r="S20" s="177">
        <v>18</v>
      </c>
      <c r="T20" s="177">
        <v>19</v>
      </c>
      <c r="U20" s="177">
        <v>20</v>
      </c>
      <c r="V20" s="177">
        <v>21</v>
      </c>
      <c r="W20" s="177">
        <v>22</v>
      </c>
      <c r="X20" s="177">
        <v>23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5.6">
      <c r="A21"/>
      <c r="B21" s="176"/>
      <c r="C21" s="175" t="s">
        <v>532</v>
      </c>
      <c r="D21" s="9"/>
      <c r="E21" s="9">
        <f>SUM(E22,E48,E61,E65,E77,E81,E93,E124,E135,E152,E166,E183,E210,E222,E240,E314,E325,E354,E373,E378,E394,E418,E423)</f>
        <v>561.3259411657848</v>
      </c>
      <c r="F21" s="9"/>
      <c r="G21" s="9">
        <f>SUM(G22,G48,G61,G65,G77,G81,G93,G124,G135,G152,G166,G183,G210,G222,G240,G314,G325,G354,G373,G378,G394,G418,G423)</f>
        <v>93.16072246037146</v>
      </c>
      <c r="H21" s="9"/>
      <c r="I21" s="9">
        <f>SUM(I22,I48,I61,I65,I77,I81,I93,I124,I135,I152,I166,I183,I210,I222,I240,I314,I325,I354,I373,I378,I394,I418,I423)</f>
        <v>172.35706382278013</v>
      </c>
      <c r="J21" s="9"/>
      <c r="K21" s="9">
        <f>SUM(K22,K48,K61,K65,K77,K81,K93,K124,K135,K152,K166,K183,K210,K222,K240,K314,K325,K354,K373,K378,K394,K418,K423)</f>
        <v>208.71088872186564</v>
      </c>
      <c r="L21" s="9"/>
      <c r="M21" s="9">
        <f>SUM(M22,M48,M61,M65,M77,M81,M93,M124,M135,M152,M166,M183,M210,M222,M240,M314,M325,M354,M373,M378,M394,M418,M423)</f>
        <v>87.097266160767532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174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.6">
      <c r="A22"/>
      <c r="B22" s="173" t="s">
        <v>481</v>
      </c>
      <c r="C22" s="169" t="s">
        <v>533</v>
      </c>
      <c r="D22" s="3"/>
      <c r="E22" s="3">
        <f>SUM(E24:E47)</f>
        <v>31.467782208700868</v>
      </c>
      <c r="F22" s="3"/>
      <c r="G22" s="3">
        <f>SUM(G24:G47)</f>
        <v>4.9502420462854877</v>
      </c>
      <c r="H22" s="3"/>
      <c r="I22" s="3">
        <f>SUM(I24:I47)</f>
        <v>9.5681652893219891</v>
      </c>
      <c r="J22" s="3"/>
      <c r="K22" s="3">
        <f>SUM(K24:K47)</f>
        <v>16.949374873093394</v>
      </c>
      <c r="L22" s="3"/>
      <c r="M22" s="3">
        <f>SUM(M24:M47)</f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16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.6">
      <c r="A23"/>
      <c r="B23" s="166" t="s">
        <v>2741</v>
      </c>
      <c r="C23" s="70" t="s">
        <v>1725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65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.6">
      <c r="A24"/>
      <c r="B24" s="166" t="s">
        <v>535</v>
      </c>
      <c r="C24" s="70" t="s">
        <v>2740</v>
      </c>
      <c r="D24" s="1"/>
      <c r="E24" s="1">
        <f t="shared" ref="E24:E47" si="0">SUM(G24,I24,K24,M24)</f>
        <v>0.75564628826656088</v>
      </c>
      <c r="F24" s="1"/>
      <c r="G24" s="1">
        <v>0</v>
      </c>
      <c r="H24" s="1"/>
      <c r="I24" s="1">
        <v>0.75564628826656088</v>
      </c>
      <c r="J24" s="1"/>
      <c r="K24" s="1">
        <v>0</v>
      </c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65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.6">
      <c r="A25"/>
      <c r="B25" s="166" t="s">
        <v>537</v>
      </c>
      <c r="C25" s="70" t="s">
        <v>2739</v>
      </c>
      <c r="D25" s="1"/>
      <c r="E25" s="1">
        <f t="shared" si="0"/>
        <v>12.3306</v>
      </c>
      <c r="F25" s="1"/>
      <c r="G25" s="1">
        <v>0</v>
      </c>
      <c r="H25" s="1"/>
      <c r="I25" s="1">
        <v>0</v>
      </c>
      <c r="J25" s="1"/>
      <c r="K25" s="1">
        <v>12.3306</v>
      </c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6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.6">
      <c r="A26"/>
      <c r="B26" s="166" t="s">
        <v>2738</v>
      </c>
      <c r="C26" s="70" t="s">
        <v>2737</v>
      </c>
      <c r="D26" s="1"/>
      <c r="E26" s="1">
        <f t="shared" si="0"/>
        <v>0.75564628826656088</v>
      </c>
      <c r="F26" s="1"/>
      <c r="G26" s="1">
        <v>0</v>
      </c>
      <c r="H26" s="1"/>
      <c r="I26" s="1">
        <v>0.75564628826656088</v>
      </c>
      <c r="J26" s="1"/>
      <c r="K26" s="1">
        <v>0</v>
      </c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65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.6">
      <c r="A27"/>
      <c r="B27" s="166" t="s">
        <v>2736</v>
      </c>
      <c r="C27" s="70" t="s">
        <v>2735</v>
      </c>
      <c r="D27" s="1"/>
      <c r="E27" s="1">
        <f t="shared" si="0"/>
        <v>2.7078850039576521</v>
      </c>
      <c r="F27" s="1"/>
      <c r="G27" s="1">
        <v>0</v>
      </c>
      <c r="H27" s="1"/>
      <c r="I27" s="1">
        <v>2.7078850039576521</v>
      </c>
      <c r="J27" s="1"/>
      <c r="K27" s="1">
        <v>0</v>
      </c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65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5.6">
      <c r="A28"/>
      <c r="B28" s="166" t="s">
        <v>2734</v>
      </c>
      <c r="C28" s="70" t="s">
        <v>2733</v>
      </c>
      <c r="D28" s="1"/>
      <c r="E28" s="1">
        <f t="shared" si="0"/>
        <v>2.7078850039576521</v>
      </c>
      <c r="F28" s="1"/>
      <c r="G28" s="1">
        <v>0</v>
      </c>
      <c r="H28" s="1"/>
      <c r="I28" s="1">
        <v>2.7078850039576521</v>
      </c>
      <c r="J28" s="1"/>
      <c r="K28" s="1">
        <v>0</v>
      </c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65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5.6">
      <c r="A29"/>
      <c r="B29" s="166" t="s">
        <v>2732</v>
      </c>
      <c r="C29" s="70" t="s">
        <v>2731</v>
      </c>
      <c r="D29" s="1"/>
      <c r="E29" s="1">
        <f t="shared" si="0"/>
        <v>1.6055196560627296</v>
      </c>
      <c r="F29" s="1"/>
      <c r="G29" s="1">
        <v>0</v>
      </c>
      <c r="H29" s="1"/>
      <c r="I29" s="1">
        <v>1.6055196560627296</v>
      </c>
      <c r="J29" s="1"/>
      <c r="K29" s="1">
        <v>0</v>
      </c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65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46.8">
      <c r="A30"/>
      <c r="B30" s="166" t="s">
        <v>2730</v>
      </c>
      <c r="C30" s="70" t="s">
        <v>2729</v>
      </c>
      <c r="D30" s="1"/>
      <c r="E30" s="1">
        <f t="shared" si="0"/>
        <v>2.3748883345520486</v>
      </c>
      <c r="F30" s="1"/>
      <c r="G30" s="1">
        <v>0</v>
      </c>
      <c r="H30" s="1"/>
      <c r="I30" s="1">
        <v>0</v>
      </c>
      <c r="J30" s="1"/>
      <c r="K30" s="1">
        <v>2.3748883345520486</v>
      </c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65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46.8">
      <c r="A31"/>
      <c r="B31" s="166" t="s">
        <v>2728</v>
      </c>
      <c r="C31" s="70" t="s">
        <v>2727</v>
      </c>
      <c r="D31" s="1"/>
      <c r="E31" s="1">
        <f t="shared" si="0"/>
        <v>0.291829498737328</v>
      </c>
      <c r="F31" s="1"/>
      <c r="G31" s="1">
        <v>0</v>
      </c>
      <c r="H31" s="1"/>
      <c r="I31" s="1">
        <v>0</v>
      </c>
      <c r="J31" s="1"/>
      <c r="K31" s="1">
        <v>0.291829498737328</v>
      </c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65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46.8">
      <c r="A32"/>
      <c r="B32" s="166" t="s">
        <v>2726</v>
      </c>
      <c r="C32" s="70" t="s">
        <v>2725</v>
      </c>
      <c r="D32" s="1"/>
      <c r="E32" s="1">
        <f t="shared" si="0"/>
        <v>0.24791785002450123</v>
      </c>
      <c r="F32" s="1"/>
      <c r="G32" s="1">
        <v>0</v>
      </c>
      <c r="H32" s="1"/>
      <c r="I32" s="1">
        <v>0</v>
      </c>
      <c r="J32" s="1"/>
      <c r="K32" s="1">
        <v>0.24791785002450123</v>
      </c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65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46.8">
      <c r="A33"/>
      <c r="B33" s="166" t="s">
        <v>2724</v>
      </c>
      <c r="C33" s="70" t="s">
        <v>2723</v>
      </c>
      <c r="D33" s="1"/>
      <c r="E33" s="1">
        <f t="shared" si="0"/>
        <v>0.24791785002450123</v>
      </c>
      <c r="F33" s="1"/>
      <c r="G33" s="1">
        <v>0</v>
      </c>
      <c r="H33" s="1"/>
      <c r="I33" s="1">
        <v>0</v>
      </c>
      <c r="J33" s="1"/>
      <c r="K33" s="1">
        <v>0.24791785002450123</v>
      </c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65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46.8">
      <c r="B34" s="166" t="s">
        <v>2722</v>
      </c>
      <c r="C34" s="70" t="s">
        <v>2721</v>
      </c>
      <c r="D34" s="1"/>
      <c r="E34" s="1">
        <f t="shared" si="0"/>
        <v>0.24791785002450123</v>
      </c>
      <c r="F34" s="1"/>
      <c r="G34" s="1">
        <v>0</v>
      </c>
      <c r="H34" s="1"/>
      <c r="I34" s="1">
        <v>0.24791785002450123</v>
      </c>
      <c r="J34" s="1"/>
      <c r="K34" s="1">
        <v>0</v>
      </c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65"/>
    </row>
    <row r="35" spans="1:81" ht="46.8">
      <c r="B35" s="166" t="s">
        <v>2720</v>
      </c>
      <c r="C35" s="70" t="s">
        <v>2719</v>
      </c>
      <c r="D35" s="1"/>
      <c r="E35" s="1">
        <f t="shared" si="0"/>
        <v>0.291829498737328</v>
      </c>
      <c r="F35" s="1"/>
      <c r="G35" s="1">
        <v>0</v>
      </c>
      <c r="H35" s="1"/>
      <c r="I35" s="1">
        <v>0.291829498737328</v>
      </c>
      <c r="J35" s="1"/>
      <c r="K35" s="1">
        <v>0</v>
      </c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65"/>
    </row>
    <row r="36" spans="1:81" ht="46.8">
      <c r="B36" s="166" t="s">
        <v>2718</v>
      </c>
      <c r="C36" s="70" t="s">
        <v>2717</v>
      </c>
      <c r="D36" s="1"/>
      <c r="E36" s="1">
        <f t="shared" si="0"/>
        <v>0.24791785002450123</v>
      </c>
      <c r="F36" s="1"/>
      <c r="G36" s="1">
        <v>0</v>
      </c>
      <c r="H36" s="1"/>
      <c r="I36" s="1">
        <v>0.24791785002450123</v>
      </c>
      <c r="J36" s="1"/>
      <c r="K36" s="1">
        <v>0</v>
      </c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65"/>
    </row>
    <row r="37" spans="1:81" s="4" customFormat="1" ht="46.8">
      <c r="A37" s="13"/>
      <c r="B37" s="166" t="s">
        <v>2716</v>
      </c>
      <c r="C37" s="70" t="s">
        <v>2715</v>
      </c>
      <c r="D37" s="1"/>
      <c r="E37" s="1">
        <f t="shared" si="0"/>
        <v>0.24791785002450123</v>
      </c>
      <c r="F37" s="1"/>
      <c r="G37" s="1">
        <v>0</v>
      </c>
      <c r="H37" s="1"/>
      <c r="I37" s="1">
        <v>0.24791785002450123</v>
      </c>
      <c r="J37" s="1"/>
      <c r="K37" s="1">
        <v>0</v>
      </c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6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</row>
    <row r="38" spans="1:81" ht="46.8">
      <c r="B38" s="166" t="s">
        <v>2714</v>
      </c>
      <c r="C38" s="70" t="s">
        <v>2713</v>
      </c>
      <c r="D38" s="1"/>
      <c r="E38" s="1">
        <f t="shared" si="0"/>
        <v>0.18296520297011165</v>
      </c>
      <c r="F38" s="1"/>
      <c r="G38" s="1">
        <v>0</v>
      </c>
      <c r="H38" s="1"/>
      <c r="I38" s="1">
        <v>0</v>
      </c>
      <c r="J38" s="1"/>
      <c r="K38" s="1">
        <v>0.18296520297011165</v>
      </c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65"/>
    </row>
    <row r="39" spans="1:81" ht="31.2">
      <c r="B39" s="166" t="s">
        <v>2712</v>
      </c>
      <c r="C39" s="70" t="s">
        <v>2711</v>
      </c>
      <c r="D39" s="1"/>
      <c r="E39" s="1">
        <f t="shared" si="0"/>
        <v>0.18296520297011165</v>
      </c>
      <c r="F39" s="1"/>
      <c r="G39" s="1">
        <v>0</v>
      </c>
      <c r="H39" s="1"/>
      <c r="I39" s="1">
        <v>0</v>
      </c>
      <c r="J39" s="1"/>
      <c r="K39" s="1">
        <v>0.18296520297011165</v>
      </c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65"/>
    </row>
    <row r="40" spans="1:81" ht="46.8">
      <c r="B40" s="166" t="s">
        <v>2710</v>
      </c>
      <c r="C40" s="70" t="s">
        <v>2709</v>
      </c>
      <c r="D40" s="1"/>
      <c r="E40" s="1">
        <f t="shared" si="0"/>
        <v>0.18296520297011165</v>
      </c>
      <c r="F40" s="1"/>
      <c r="G40" s="1">
        <v>0</v>
      </c>
      <c r="H40" s="1"/>
      <c r="I40" s="1">
        <v>0</v>
      </c>
      <c r="J40" s="1"/>
      <c r="K40" s="1">
        <v>0.18296520297011165</v>
      </c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65"/>
    </row>
    <row r="41" spans="1:81" ht="31.2">
      <c r="B41" s="166" t="s">
        <v>2708</v>
      </c>
      <c r="C41" s="70" t="s">
        <v>2707</v>
      </c>
      <c r="D41" s="1"/>
      <c r="E41" s="1">
        <f t="shared" si="0"/>
        <v>0.18296520297011165</v>
      </c>
      <c r="F41" s="1"/>
      <c r="G41" s="1">
        <v>0</v>
      </c>
      <c r="H41" s="1"/>
      <c r="I41" s="1">
        <v>0</v>
      </c>
      <c r="J41" s="1"/>
      <c r="K41" s="1">
        <v>0.18296520297011165</v>
      </c>
      <c r="L41" s="1"/>
      <c r="M41" s="1"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65"/>
    </row>
    <row r="42" spans="1:81" ht="46.8">
      <c r="B42" s="166" t="s">
        <v>2706</v>
      </c>
      <c r="C42" s="70" t="s">
        <v>2705</v>
      </c>
      <c r="D42" s="1"/>
      <c r="E42" s="1">
        <f t="shared" si="0"/>
        <v>0.18296520297011165</v>
      </c>
      <c r="F42" s="1"/>
      <c r="G42" s="1">
        <v>0</v>
      </c>
      <c r="H42" s="1"/>
      <c r="I42" s="1">
        <v>0</v>
      </c>
      <c r="J42" s="1"/>
      <c r="K42" s="1">
        <v>0.18296520297011165</v>
      </c>
      <c r="L42" s="1"/>
      <c r="M42" s="1"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65"/>
    </row>
    <row r="43" spans="1:81" ht="15.6">
      <c r="B43" s="166" t="s">
        <v>2704</v>
      </c>
      <c r="C43" s="70" t="s">
        <v>2703</v>
      </c>
      <c r="D43" s="1"/>
      <c r="E43" s="1">
        <f t="shared" si="0"/>
        <v>0.44967170668275114</v>
      </c>
      <c r="F43" s="1"/>
      <c r="G43" s="1">
        <v>0</v>
      </c>
      <c r="H43" s="1"/>
      <c r="I43" s="1">
        <v>0</v>
      </c>
      <c r="J43" s="1"/>
      <c r="K43" s="1">
        <v>0.44967170668275114</v>
      </c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65"/>
    </row>
    <row r="44" spans="1:81" ht="15.6">
      <c r="B44" s="166" t="s">
        <v>2702</v>
      </c>
      <c r="C44" s="70" t="s">
        <v>2701</v>
      </c>
      <c r="D44" s="1"/>
      <c r="E44" s="1">
        <f t="shared" si="0"/>
        <v>1.7702420462854878</v>
      </c>
      <c r="F44" s="1"/>
      <c r="G44" s="1">
        <v>1.7702420462854878</v>
      </c>
      <c r="H44" s="1"/>
      <c r="I44" s="1">
        <v>0</v>
      </c>
      <c r="J44" s="1"/>
      <c r="K44" s="1">
        <v>0</v>
      </c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65"/>
    </row>
    <row r="45" spans="1:81" ht="15.6">
      <c r="B45" s="166" t="s">
        <v>2700</v>
      </c>
      <c r="C45" s="70" t="s">
        <v>2699</v>
      </c>
      <c r="D45" s="1"/>
      <c r="E45" s="1">
        <f t="shared" si="0"/>
        <v>9.1723618221703399E-2</v>
      </c>
      <c r="F45" s="1"/>
      <c r="G45" s="1">
        <v>0</v>
      </c>
      <c r="H45" s="1"/>
      <c r="I45" s="1">
        <v>0</v>
      </c>
      <c r="J45" s="1"/>
      <c r="K45" s="1">
        <v>9.1723618221703399E-2</v>
      </c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65"/>
    </row>
    <row r="46" spans="1:81" ht="15.6">
      <c r="B46" s="166" t="s">
        <v>2698</v>
      </c>
      <c r="C46" s="70" t="s">
        <v>2697</v>
      </c>
      <c r="D46" s="1"/>
      <c r="E46" s="1">
        <f t="shared" si="0"/>
        <v>0.94</v>
      </c>
      <c r="F46" s="1"/>
      <c r="G46" s="1">
        <v>0.94</v>
      </c>
      <c r="H46" s="1"/>
      <c r="I46" s="1">
        <v>0</v>
      </c>
      <c r="J46" s="1"/>
      <c r="K46" s="1">
        <v>0</v>
      </c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65"/>
    </row>
    <row r="47" spans="1:81" ht="15.6">
      <c r="B47" s="166" t="s">
        <v>2696</v>
      </c>
      <c r="C47" s="70" t="s">
        <v>2695</v>
      </c>
      <c r="D47" s="1"/>
      <c r="E47" s="1">
        <f t="shared" si="0"/>
        <v>2.2400000000000002</v>
      </c>
      <c r="F47" s="1"/>
      <c r="G47" s="1">
        <v>2.2400000000000002</v>
      </c>
      <c r="H47" s="1"/>
      <c r="I47" s="1">
        <v>0</v>
      </c>
      <c r="J47" s="1"/>
      <c r="K47" s="1">
        <v>0</v>
      </c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65"/>
    </row>
    <row r="48" spans="1:81" ht="15.6">
      <c r="B48" s="170" t="s">
        <v>483</v>
      </c>
      <c r="C48" s="169" t="s">
        <v>549</v>
      </c>
      <c r="D48" s="3"/>
      <c r="E48" s="3">
        <f>SUM(E50:E58,E60)</f>
        <v>35.294433197741562</v>
      </c>
      <c r="F48" s="3"/>
      <c r="G48" s="3">
        <f>SUM(G50:G58,G60)</f>
        <v>0.1489702682582649</v>
      </c>
      <c r="H48" s="3"/>
      <c r="I48" s="3">
        <f>SUM(I50:I58,I60)</f>
        <v>16.397243846446091</v>
      </c>
      <c r="J48" s="3"/>
      <c r="K48" s="3">
        <f>SUM(K50:K58,K60)</f>
        <v>8.9</v>
      </c>
      <c r="L48" s="3"/>
      <c r="M48" s="3">
        <f>SUM(M50:M58,M60)</f>
        <v>9.8482190830372076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168"/>
    </row>
    <row r="49" spans="1:81" ht="15.6">
      <c r="B49" s="166" t="s">
        <v>2694</v>
      </c>
      <c r="C49" s="70" t="s">
        <v>1725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65"/>
    </row>
    <row r="50" spans="1:81" s="4" customFormat="1" ht="18" customHeight="1">
      <c r="A50" s="13"/>
      <c r="B50" s="166" t="s">
        <v>550</v>
      </c>
      <c r="C50" s="70" t="s">
        <v>2693</v>
      </c>
      <c r="D50" s="1"/>
      <c r="E50" s="1">
        <f t="shared" ref="E50:E58" si="1">SUM(G50,I50,K50,M50)</f>
        <v>0.40912849036146659</v>
      </c>
      <c r="F50" s="1"/>
      <c r="G50" s="1"/>
      <c r="H50" s="1"/>
      <c r="I50" s="1"/>
      <c r="J50" s="1"/>
      <c r="K50" s="1"/>
      <c r="L50" s="1"/>
      <c r="M50" s="1">
        <v>0.40912849036146659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65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1:81" ht="46.8">
      <c r="B51" s="166" t="s">
        <v>85</v>
      </c>
      <c r="C51" s="70" t="s">
        <v>2692</v>
      </c>
      <c r="D51" s="1"/>
      <c r="E51" s="1">
        <f t="shared" si="1"/>
        <v>0.49009059267574095</v>
      </c>
      <c r="F51" s="1"/>
      <c r="G51" s="1"/>
      <c r="H51" s="1"/>
      <c r="I51" s="1"/>
      <c r="J51" s="1"/>
      <c r="K51" s="1"/>
      <c r="L51" s="1"/>
      <c r="M51" s="1">
        <v>0.49009059267574095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65"/>
    </row>
    <row r="52" spans="1:81" ht="62.4">
      <c r="B52" s="166" t="s">
        <v>553</v>
      </c>
      <c r="C52" s="70" t="s">
        <v>2691</v>
      </c>
      <c r="D52" s="1"/>
      <c r="E52" s="1">
        <f t="shared" si="1"/>
        <v>0.31561497512344255</v>
      </c>
      <c r="F52" s="1"/>
      <c r="G52" s="1"/>
      <c r="H52" s="1"/>
      <c r="I52" s="1">
        <v>0.31561497512344255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65"/>
    </row>
    <row r="53" spans="1:81" ht="46.8">
      <c r="B53" s="166" t="s">
        <v>86</v>
      </c>
      <c r="C53" s="70" t="s">
        <v>2690</v>
      </c>
      <c r="D53" s="1"/>
      <c r="E53" s="1">
        <f t="shared" si="1"/>
        <v>0.31872538357393443</v>
      </c>
      <c r="F53" s="1"/>
      <c r="G53" s="1"/>
      <c r="H53" s="1"/>
      <c r="I53" s="1">
        <v>0.31872538357393443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65"/>
    </row>
    <row r="54" spans="1:81" s="4" customFormat="1" ht="15.6">
      <c r="A54" s="13"/>
      <c r="B54" s="166" t="s">
        <v>2689</v>
      </c>
      <c r="C54" s="70" t="s">
        <v>2688</v>
      </c>
      <c r="D54" s="1"/>
      <c r="E54" s="1">
        <f t="shared" si="1"/>
        <v>0.1489702682582649</v>
      </c>
      <c r="F54" s="1"/>
      <c r="G54" s="1">
        <v>0.1489702682582649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65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</row>
    <row r="55" spans="1:81" ht="15.6">
      <c r="B55" s="166" t="s">
        <v>2687</v>
      </c>
      <c r="C55" s="70" t="s">
        <v>2686</v>
      </c>
      <c r="D55" s="1"/>
      <c r="E55" s="1">
        <f t="shared" si="1"/>
        <v>0.25584024331310706</v>
      </c>
      <c r="F55" s="1"/>
      <c r="G55" s="1"/>
      <c r="H55" s="1"/>
      <c r="I55" s="1">
        <v>0.25584024331310706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65"/>
    </row>
    <row r="56" spans="1:81" ht="15.6">
      <c r="B56" s="166" t="s">
        <v>2685</v>
      </c>
      <c r="C56" s="70" t="s">
        <v>2684</v>
      </c>
      <c r="D56" s="1"/>
      <c r="E56" s="1">
        <f t="shared" si="1"/>
        <v>8.6349999999999998</v>
      </c>
      <c r="F56" s="1"/>
      <c r="G56" s="1">
        <v>0</v>
      </c>
      <c r="H56" s="1"/>
      <c r="I56" s="1">
        <v>8.6349999999999998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65"/>
    </row>
    <row r="57" spans="1:81" ht="15.6">
      <c r="B57" s="166" t="s">
        <v>2683</v>
      </c>
      <c r="C57" s="70" t="s">
        <v>2682</v>
      </c>
      <c r="D57" s="1"/>
      <c r="E57" s="1">
        <f t="shared" si="1"/>
        <v>8.9489999999999998</v>
      </c>
      <c r="F57" s="1"/>
      <c r="G57" s="1"/>
      <c r="H57" s="1"/>
      <c r="I57" s="1"/>
      <c r="J57" s="1"/>
      <c r="K57" s="1"/>
      <c r="L57" s="1"/>
      <c r="M57" s="1">
        <v>8.9489999999999998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65"/>
    </row>
    <row r="58" spans="1:81" ht="15.6">
      <c r="B58" s="166" t="s">
        <v>2681</v>
      </c>
      <c r="C58" s="70" t="s">
        <v>2680</v>
      </c>
      <c r="D58" s="1"/>
      <c r="E58" s="1">
        <f t="shared" si="1"/>
        <v>8.9</v>
      </c>
      <c r="F58" s="1"/>
      <c r="G58" s="1"/>
      <c r="H58" s="1"/>
      <c r="I58" s="1"/>
      <c r="J58" s="1"/>
      <c r="K58" s="1">
        <v>8.9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65"/>
    </row>
    <row r="59" spans="1:81" ht="15.6">
      <c r="B59" s="166" t="s">
        <v>2679</v>
      </c>
      <c r="C59" s="70" t="s">
        <v>1708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65"/>
    </row>
    <row r="60" spans="1:81" ht="31.2">
      <c r="B60" s="166" t="s">
        <v>2678</v>
      </c>
      <c r="C60" s="70" t="s">
        <v>2677</v>
      </c>
      <c r="D60" s="1"/>
      <c r="E60" s="1">
        <f>SUM(G60,I60,K60,M60)</f>
        <v>6.8720632444356093</v>
      </c>
      <c r="F60" s="1"/>
      <c r="G60" s="1"/>
      <c r="H60" s="1"/>
      <c r="I60" s="1">
        <v>6.8720632444356093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65"/>
    </row>
    <row r="61" spans="1:81" ht="15.6">
      <c r="B61" s="170" t="s">
        <v>484</v>
      </c>
      <c r="C61" s="169" t="s">
        <v>2676</v>
      </c>
      <c r="D61" s="3"/>
      <c r="E61" s="3">
        <f>SUM(E63:E64)</f>
        <v>1.1427757911876699</v>
      </c>
      <c r="F61" s="3"/>
      <c r="G61" s="3">
        <f>SUM(G63:G64)</f>
        <v>0</v>
      </c>
      <c r="H61" s="3"/>
      <c r="I61" s="3">
        <f>SUM(I63:I64)</f>
        <v>0.222</v>
      </c>
      <c r="J61" s="3"/>
      <c r="K61" s="3">
        <f>SUM(K63:K64)</f>
        <v>0.92077579118766995</v>
      </c>
      <c r="L61" s="3"/>
      <c r="M61" s="3">
        <f>SUM(M63:M64)</f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168"/>
    </row>
    <row r="62" spans="1:81" ht="15.6">
      <c r="B62" s="166" t="s">
        <v>2675</v>
      </c>
      <c r="C62" s="70" t="s">
        <v>1725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65"/>
    </row>
    <row r="63" spans="1:81" ht="31.2">
      <c r="B63" s="166" t="s">
        <v>87</v>
      </c>
      <c r="C63" s="70" t="s">
        <v>2674</v>
      </c>
      <c r="D63" s="1"/>
      <c r="E63" s="1">
        <f>SUM(G63,I63,K63,M63)</f>
        <v>0.44277579118767002</v>
      </c>
      <c r="F63" s="1"/>
      <c r="G63" s="1">
        <v>0</v>
      </c>
      <c r="H63" s="1"/>
      <c r="I63" s="1">
        <v>0</v>
      </c>
      <c r="J63" s="1"/>
      <c r="K63" s="1">
        <v>0.44277579118767002</v>
      </c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65"/>
    </row>
    <row r="64" spans="1:81" ht="31.2">
      <c r="B64" s="166" t="s">
        <v>2673</v>
      </c>
      <c r="C64" s="70" t="s">
        <v>2672</v>
      </c>
      <c r="D64" s="1"/>
      <c r="E64" s="1">
        <f>SUM(G64,I64,K64,M64)</f>
        <v>0.7</v>
      </c>
      <c r="F64" s="1"/>
      <c r="G64" s="1">
        <v>0</v>
      </c>
      <c r="H64" s="1"/>
      <c r="I64" s="1">
        <v>0.222</v>
      </c>
      <c r="J64" s="1"/>
      <c r="K64" s="1">
        <v>0.47799999999999998</v>
      </c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65"/>
    </row>
    <row r="65" spans="1:81" ht="15.6">
      <c r="B65" s="170" t="s">
        <v>485</v>
      </c>
      <c r="C65" s="169" t="s">
        <v>563</v>
      </c>
      <c r="D65" s="3"/>
      <c r="E65" s="3">
        <f>SUM(E67:E75)</f>
        <v>13.066963474916193</v>
      </c>
      <c r="F65" s="3"/>
      <c r="G65" s="3">
        <f>SUM(G67:G75)</f>
        <v>5.2498365779654286</v>
      </c>
      <c r="H65" s="3"/>
      <c r="I65" s="3">
        <f>SUM(I67:I75)</f>
        <v>5.4010713917304427</v>
      </c>
      <c r="J65" s="3"/>
      <c r="K65" s="3">
        <f>SUM(K67:K75)</f>
        <v>2.1141629203196395</v>
      </c>
      <c r="L65" s="3"/>
      <c r="M65" s="3">
        <f>SUM(M67:M75)</f>
        <v>0.30189258490068421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168"/>
    </row>
    <row r="66" spans="1:81" s="4" customFormat="1" ht="19.5" customHeight="1">
      <c r="A66" s="13"/>
      <c r="B66" s="166" t="s">
        <v>2671</v>
      </c>
      <c r="C66" s="70" t="s">
        <v>1725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65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1:81" ht="15.6">
      <c r="B67" s="166" t="s">
        <v>88</v>
      </c>
      <c r="C67" s="43" t="s">
        <v>2670</v>
      </c>
      <c r="D67" s="1"/>
      <c r="E67" s="1">
        <f t="shared" ref="E67:E75" si="2">SUM(G67,I67,K67,M67)</f>
        <v>2.127885310542398</v>
      </c>
      <c r="F67" s="1"/>
      <c r="G67" s="1">
        <v>0</v>
      </c>
      <c r="H67" s="1"/>
      <c r="I67" s="1">
        <v>2.127885310542398</v>
      </c>
      <c r="J67" s="1"/>
      <c r="K67" s="1">
        <v>0</v>
      </c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65"/>
    </row>
    <row r="68" spans="1:81" ht="15.6">
      <c r="B68" s="166" t="s">
        <v>564</v>
      </c>
      <c r="C68" s="43" t="s">
        <v>2669</v>
      </c>
      <c r="D68" s="1"/>
      <c r="E68" s="1">
        <f t="shared" si="2"/>
        <v>1.3091160272511486</v>
      </c>
      <c r="F68" s="1"/>
      <c r="G68" s="1">
        <v>0</v>
      </c>
      <c r="H68" s="1"/>
      <c r="I68" s="1">
        <v>0</v>
      </c>
      <c r="J68" s="1"/>
      <c r="K68" s="1">
        <v>1.3091160272511486</v>
      </c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65"/>
    </row>
    <row r="69" spans="1:81" ht="31.2">
      <c r="B69" s="166" t="s">
        <v>565</v>
      </c>
      <c r="C69" s="43" t="s">
        <v>2668</v>
      </c>
      <c r="D69" s="1"/>
      <c r="E69" s="1">
        <f t="shared" si="2"/>
        <v>4.2081996683125671E-2</v>
      </c>
      <c r="F69" s="1"/>
      <c r="G69" s="1">
        <v>0</v>
      </c>
      <c r="H69" s="1"/>
      <c r="I69" s="1">
        <v>0</v>
      </c>
      <c r="J69" s="1"/>
      <c r="K69" s="1">
        <v>4.2081996683125671E-2</v>
      </c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65"/>
    </row>
    <row r="70" spans="1:81" s="4" customFormat="1" ht="15.6">
      <c r="A70" s="13"/>
      <c r="B70" s="166" t="s">
        <v>567</v>
      </c>
      <c r="C70" s="43" t="s">
        <v>2667</v>
      </c>
      <c r="D70" s="1"/>
      <c r="E70" s="1">
        <f t="shared" si="2"/>
        <v>0.76296489638536547</v>
      </c>
      <c r="F70" s="1"/>
      <c r="G70" s="1">
        <v>0</v>
      </c>
      <c r="H70" s="1"/>
      <c r="I70" s="1">
        <v>0</v>
      </c>
      <c r="J70" s="1"/>
      <c r="K70" s="1">
        <v>0.76296489638536547</v>
      </c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65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ht="15.6">
      <c r="B71" s="166" t="s">
        <v>2666</v>
      </c>
      <c r="C71" s="43" t="s">
        <v>2665</v>
      </c>
      <c r="D71" s="1"/>
      <c r="E71" s="1">
        <f t="shared" si="2"/>
        <v>0.30189258490068421</v>
      </c>
      <c r="F71" s="1"/>
      <c r="G71" s="1">
        <v>0</v>
      </c>
      <c r="H71" s="1"/>
      <c r="I71" s="1">
        <v>0</v>
      </c>
      <c r="J71" s="1"/>
      <c r="K71" s="1">
        <v>0</v>
      </c>
      <c r="L71" s="1"/>
      <c r="M71" s="1">
        <v>0.30189258490068421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65"/>
    </row>
    <row r="72" spans="1:81" ht="15.6">
      <c r="B72" s="166" t="s">
        <v>2664</v>
      </c>
      <c r="C72" s="43" t="s">
        <v>2663</v>
      </c>
      <c r="D72" s="1"/>
      <c r="E72" s="1">
        <f t="shared" si="2"/>
        <v>7.3186081188044635E-2</v>
      </c>
      <c r="F72" s="1"/>
      <c r="G72" s="1">
        <v>0</v>
      </c>
      <c r="H72" s="1"/>
      <c r="I72" s="1">
        <v>7.3186081188044635E-2</v>
      </c>
      <c r="J72" s="1"/>
      <c r="K72" s="1">
        <v>0</v>
      </c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65"/>
    </row>
    <row r="73" spans="1:81" ht="15.6">
      <c r="B73" s="166" t="s">
        <v>2662</v>
      </c>
      <c r="C73" s="43" t="s">
        <v>2661</v>
      </c>
      <c r="D73" s="1"/>
      <c r="E73" s="1">
        <f t="shared" si="2"/>
        <v>0.44967170668275114</v>
      </c>
      <c r="F73" s="1"/>
      <c r="G73" s="1">
        <v>0.44967170668275114</v>
      </c>
      <c r="H73" s="1"/>
      <c r="I73" s="1">
        <v>0</v>
      </c>
      <c r="J73" s="1"/>
      <c r="K73" s="1">
        <v>0</v>
      </c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65"/>
    </row>
    <row r="74" spans="1:81" ht="15.6">
      <c r="B74" s="166" t="s">
        <v>2660</v>
      </c>
      <c r="C74" s="43" t="s">
        <v>2659</v>
      </c>
      <c r="D74" s="1"/>
      <c r="E74" s="1">
        <f t="shared" si="2"/>
        <v>4.8001648712826777</v>
      </c>
      <c r="F74" s="1"/>
      <c r="G74" s="1">
        <v>4.8001648712826777</v>
      </c>
      <c r="H74" s="1"/>
      <c r="I74" s="1">
        <v>0</v>
      </c>
      <c r="J74" s="1"/>
      <c r="K74" s="1">
        <v>0</v>
      </c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65"/>
    </row>
    <row r="75" spans="1:81" ht="15.6">
      <c r="B75" s="166"/>
      <c r="C75" s="70" t="s">
        <v>2658</v>
      </c>
      <c r="D75" s="1"/>
      <c r="E75" s="1">
        <f t="shared" si="2"/>
        <v>3.2</v>
      </c>
      <c r="F75" s="1"/>
      <c r="G75" s="1"/>
      <c r="H75" s="1"/>
      <c r="I75" s="1">
        <v>3.2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65"/>
    </row>
    <row r="76" spans="1:81" ht="15.6">
      <c r="B76" s="166" t="s">
        <v>2657</v>
      </c>
      <c r="C76" s="70" t="s">
        <v>1708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65"/>
    </row>
    <row r="77" spans="1:81" ht="15.6">
      <c r="B77" s="170" t="s">
        <v>486</v>
      </c>
      <c r="C77" s="169" t="s">
        <v>572</v>
      </c>
      <c r="D77" s="3"/>
      <c r="E77" s="3">
        <f>SUM(E79:E80)</f>
        <v>0.24517337197994954</v>
      </c>
      <c r="F77" s="3"/>
      <c r="G77" s="3">
        <f>SUM(G79:G80)</f>
        <v>0</v>
      </c>
      <c r="H77" s="3"/>
      <c r="I77" s="3">
        <f>SUM(I79:I80)</f>
        <v>0.24517337197994954</v>
      </c>
      <c r="J77" s="3"/>
      <c r="K77" s="3">
        <f>SUM(K79:K80)</f>
        <v>0</v>
      </c>
      <c r="L77" s="3"/>
      <c r="M77" s="3">
        <f>SUM(M79:M80)</f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168"/>
    </row>
    <row r="78" spans="1:81" ht="15.6">
      <c r="B78" s="166" t="s">
        <v>2656</v>
      </c>
      <c r="C78" s="70" t="s">
        <v>1725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65"/>
    </row>
    <row r="79" spans="1:81" ht="31.2">
      <c r="B79" s="166" t="s">
        <v>573</v>
      </c>
      <c r="C79" s="70" t="s">
        <v>2655</v>
      </c>
      <c r="D79" s="1"/>
      <c r="E79" s="1">
        <f>SUM(G79,I79,K79,M79)</f>
        <v>0.12258668598997477</v>
      </c>
      <c r="F79" s="1"/>
      <c r="G79" s="1"/>
      <c r="H79" s="1"/>
      <c r="I79" s="1">
        <v>0.12258668598997477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65"/>
    </row>
    <row r="80" spans="1:81" ht="31.2">
      <c r="B80" s="166" t="s">
        <v>575</v>
      </c>
      <c r="C80" s="70" t="s">
        <v>2654</v>
      </c>
      <c r="D80" s="1"/>
      <c r="E80" s="1">
        <f>SUM(G80,I80,K80,M80)</f>
        <v>0.12258668598997477</v>
      </c>
      <c r="F80" s="1"/>
      <c r="G80" s="1"/>
      <c r="H80" s="1"/>
      <c r="I80" s="1">
        <v>0.12258668598997477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65"/>
    </row>
    <row r="81" spans="1:81" ht="15.6">
      <c r="B81" s="170" t="s">
        <v>487</v>
      </c>
      <c r="C81" s="169" t="s">
        <v>577</v>
      </c>
      <c r="D81" s="3"/>
      <c r="E81" s="3">
        <f>SUM(E83:E86,E88:E92)</f>
        <v>8.1796064744261709</v>
      </c>
      <c r="F81" s="3"/>
      <c r="G81" s="3">
        <f>SUM(G83:G86,G88:G92)</f>
        <v>0.51881376551958225</v>
      </c>
      <c r="H81" s="3"/>
      <c r="I81" s="3">
        <f>SUM(I83:I86,I88:I92)</f>
        <v>3.4159999999999999</v>
      </c>
      <c r="J81" s="3"/>
      <c r="K81" s="3">
        <f>SUM(K83:K86,K88:K92)</f>
        <v>4.1816697138819006</v>
      </c>
      <c r="L81" s="3"/>
      <c r="M81" s="3">
        <f>SUM(M83:M86,M88:M92)</f>
        <v>6.3122995024688516E-2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168"/>
    </row>
    <row r="82" spans="1:81" s="4" customFormat="1" ht="15.6">
      <c r="A82" s="13"/>
      <c r="B82" s="166" t="s">
        <v>2653</v>
      </c>
      <c r="C82" s="70" t="s">
        <v>1725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65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1:81" ht="31.2">
      <c r="B83" s="166" t="s">
        <v>89</v>
      </c>
      <c r="C83" s="70" t="s">
        <v>2652</v>
      </c>
      <c r="D83" s="1"/>
      <c r="E83" s="1">
        <f>SUM(G83,I83,K83,M83)</f>
        <v>0.22516399336625131</v>
      </c>
      <c r="F83" s="1"/>
      <c r="G83" s="1">
        <v>0.22516399336625131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65"/>
    </row>
    <row r="84" spans="1:81" ht="46.8">
      <c r="B84" s="166" t="s">
        <v>578</v>
      </c>
      <c r="C84" s="70" t="s">
        <v>2651</v>
      </c>
      <c r="D84" s="1"/>
      <c r="E84" s="1">
        <f>SUM(G84,I84,K84,M84)</f>
        <v>0.25065294945535471</v>
      </c>
      <c r="F84" s="1"/>
      <c r="G84" s="1">
        <v>0.25065294945535471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65"/>
    </row>
    <row r="85" spans="1:81" ht="31.2">
      <c r="B85" s="166" t="s">
        <v>2650</v>
      </c>
      <c r="C85" s="70" t="s">
        <v>2649</v>
      </c>
      <c r="D85" s="1"/>
      <c r="E85" s="1">
        <f>SUM(G85,I85,K85,M85)</f>
        <v>4.2996822697976229E-2</v>
      </c>
      <c r="F85" s="1"/>
      <c r="G85" s="1">
        <v>4.2996822697976229E-2</v>
      </c>
      <c r="H85" s="1"/>
      <c r="I85" s="1">
        <v>0</v>
      </c>
      <c r="J85" s="1"/>
      <c r="K85" s="1">
        <v>0</v>
      </c>
      <c r="L85" s="1"/>
      <c r="M85" s="1">
        <v>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65"/>
    </row>
    <row r="86" spans="1:81" ht="15.6">
      <c r="B86" s="166"/>
      <c r="C86" s="70" t="s">
        <v>510</v>
      </c>
      <c r="D86" s="1"/>
      <c r="E86" s="1">
        <f>SUM(G86,I86,K86,M86)</f>
        <v>3.4159999999999999</v>
      </c>
      <c r="F86" s="1"/>
      <c r="G86" s="1"/>
      <c r="H86" s="1"/>
      <c r="I86" s="1">
        <v>3.4159999999999999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65"/>
    </row>
    <row r="87" spans="1:81" ht="15.6">
      <c r="B87" s="166" t="s">
        <v>2648</v>
      </c>
      <c r="C87" s="70" t="s">
        <v>1708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65"/>
    </row>
    <row r="88" spans="1:81" ht="46.8">
      <c r="B88" s="166" t="s">
        <v>582</v>
      </c>
      <c r="C88" s="70" t="s">
        <v>2647</v>
      </c>
      <c r="D88" s="1"/>
      <c r="E88" s="1">
        <f>SUM(G88,I88,K88,M88)</f>
        <v>4.3911648712826788E-2</v>
      </c>
      <c r="F88" s="1"/>
      <c r="G88" s="1">
        <v>0</v>
      </c>
      <c r="H88" s="1"/>
      <c r="I88" s="1">
        <v>0</v>
      </c>
      <c r="J88" s="1"/>
      <c r="K88" s="1">
        <v>0</v>
      </c>
      <c r="L88" s="1"/>
      <c r="M88" s="1">
        <v>4.3911648712826788E-2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65"/>
    </row>
    <row r="89" spans="1:81" ht="46.8">
      <c r="B89" s="166" t="s">
        <v>584</v>
      </c>
      <c r="C89" s="70" t="s">
        <v>2646</v>
      </c>
      <c r="D89" s="1"/>
      <c r="E89" s="1">
        <f>SUM(G89,I89,K89,M89)</f>
        <v>1.9211346311861725E-2</v>
      </c>
      <c r="F89" s="1"/>
      <c r="G89" s="1">
        <v>0</v>
      </c>
      <c r="H89" s="1"/>
      <c r="I89" s="1">
        <v>0</v>
      </c>
      <c r="J89" s="1"/>
      <c r="K89" s="1">
        <v>0</v>
      </c>
      <c r="L89" s="1"/>
      <c r="M89" s="1">
        <v>1.9211346311861725E-2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65"/>
    </row>
    <row r="90" spans="1:81" ht="46.8">
      <c r="B90" s="166" t="s">
        <v>2645</v>
      </c>
      <c r="C90" s="70" t="s">
        <v>2644</v>
      </c>
      <c r="D90" s="1"/>
      <c r="E90" s="1">
        <f>SUM(G90,I90,K90,M90)</f>
        <v>0.18662450702951386</v>
      </c>
      <c r="F90" s="1"/>
      <c r="G90" s="1">
        <v>0</v>
      </c>
      <c r="H90" s="1"/>
      <c r="I90" s="1">
        <v>0</v>
      </c>
      <c r="J90" s="1"/>
      <c r="K90" s="1">
        <v>0.18662450702951386</v>
      </c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65"/>
    </row>
    <row r="91" spans="1:81" ht="31.2">
      <c r="B91" s="166" t="s">
        <v>2643</v>
      </c>
      <c r="C91" s="70" t="s">
        <v>2642</v>
      </c>
      <c r="D91" s="1"/>
      <c r="E91" s="1">
        <f>SUM(G91,I91,K91,M91)</f>
        <v>0.31287049707889086</v>
      </c>
      <c r="F91" s="1"/>
      <c r="G91" s="1">
        <v>0</v>
      </c>
      <c r="H91" s="1"/>
      <c r="I91" s="1">
        <v>0</v>
      </c>
      <c r="J91" s="1"/>
      <c r="K91" s="1">
        <v>0.31287049707889086</v>
      </c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65"/>
    </row>
    <row r="92" spans="1:81" ht="31.2">
      <c r="B92" s="166" t="s">
        <v>2641</v>
      </c>
      <c r="C92" s="70" t="s">
        <v>2640</v>
      </c>
      <c r="D92" s="1"/>
      <c r="E92" s="1">
        <f>SUM(G92,I92,K92,M92)</f>
        <v>3.6821747097734958</v>
      </c>
      <c r="F92" s="1"/>
      <c r="G92" s="1">
        <v>0</v>
      </c>
      <c r="H92" s="1"/>
      <c r="I92" s="1">
        <v>0</v>
      </c>
      <c r="J92" s="1"/>
      <c r="K92" s="1">
        <v>3.6821747097734958</v>
      </c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65"/>
    </row>
    <row r="93" spans="1:81" ht="15.6">
      <c r="B93" s="170" t="s">
        <v>488</v>
      </c>
      <c r="C93" s="169" t="s">
        <v>2639</v>
      </c>
      <c r="D93" s="3"/>
      <c r="E93" s="3">
        <f>SUM(E95:E117,E119:E123)</f>
        <v>20.816214795526854</v>
      </c>
      <c r="F93" s="3"/>
      <c r="G93" s="3">
        <f>SUM(G95:G117,G119:G123)</f>
        <v>2.3162588082220936</v>
      </c>
      <c r="H93" s="3"/>
      <c r="I93" s="3">
        <f>SUM(I95:I117,I119:I123)</f>
        <v>1.0229283545256509</v>
      </c>
      <c r="J93" s="3"/>
      <c r="K93" s="3">
        <f>SUM(K95:K117,K119:K123)</f>
        <v>17.477027632779109</v>
      </c>
      <c r="L93" s="3"/>
      <c r="M93" s="3">
        <f>SUM(M95:M117,M119:M123)</f>
        <v>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168"/>
    </row>
    <row r="94" spans="1:81" ht="15.6">
      <c r="B94" s="166" t="s">
        <v>2638</v>
      </c>
      <c r="C94" s="70" t="s">
        <v>1725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65"/>
    </row>
    <row r="95" spans="1:81" ht="46.8">
      <c r="B95" s="167" t="s">
        <v>115</v>
      </c>
      <c r="C95" s="43" t="s">
        <v>2637</v>
      </c>
      <c r="D95" s="1"/>
      <c r="E95" s="1">
        <f t="shared" ref="E95:E117" si="3">SUM(G95,I95,K95,M95)</f>
        <v>1.4326175392559741</v>
      </c>
      <c r="F95" s="1"/>
      <c r="G95" s="1"/>
      <c r="H95" s="1"/>
      <c r="I95" s="1"/>
      <c r="J95" s="1"/>
      <c r="K95" s="1">
        <v>1.4326175392559741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65"/>
    </row>
    <row r="96" spans="1:81" ht="31.2">
      <c r="B96" s="167" t="s">
        <v>117</v>
      </c>
      <c r="C96" s="43" t="s">
        <v>2636</v>
      </c>
      <c r="D96" s="1"/>
      <c r="E96" s="1">
        <f t="shared" si="3"/>
        <v>6.5270000000000001</v>
      </c>
      <c r="F96" s="1"/>
      <c r="G96" s="1"/>
      <c r="H96" s="1"/>
      <c r="I96" s="1"/>
      <c r="J96" s="1"/>
      <c r="K96" s="1">
        <v>6.5270000000000001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65"/>
    </row>
    <row r="97" spans="2:24" ht="15.6">
      <c r="B97" s="167" t="s">
        <v>119</v>
      </c>
      <c r="C97" s="43" t="s">
        <v>2635</v>
      </c>
      <c r="D97" s="1"/>
      <c r="E97" s="1">
        <f t="shared" si="3"/>
        <v>1.34770561</v>
      </c>
      <c r="F97" s="1"/>
      <c r="G97" s="1"/>
      <c r="H97" s="1"/>
      <c r="I97" s="1"/>
      <c r="J97" s="1"/>
      <c r="K97" s="1">
        <v>1.34770561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65"/>
    </row>
    <row r="98" spans="2:24" ht="15.6">
      <c r="B98" s="167" t="s">
        <v>121</v>
      </c>
      <c r="C98" s="43" t="s">
        <v>2634</v>
      </c>
      <c r="D98" s="1"/>
      <c r="E98" s="1">
        <f t="shared" si="3"/>
        <v>0.48385708259631577</v>
      </c>
      <c r="F98" s="1"/>
      <c r="G98" s="1"/>
      <c r="H98" s="1"/>
      <c r="I98" s="1"/>
      <c r="J98" s="1"/>
      <c r="K98" s="1">
        <v>0.48385708259631577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65"/>
    </row>
    <row r="99" spans="2:24" ht="15.6">
      <c r="B99" s="167" t="s">
        <v>90</v>
      </c>
      <c r="C99" s="43" t="s">
        <v>2633</v>
      </c>
      <c r="D99" s="1"/>
      <c r="E99" s="1">
        <f t="shared" si="3"/>
        <v>1.2953272600000001</v>
      </c>
      <c r="F99" s="1"/>
      <c r="G99" s="1"/>
      <c r="H99" s="1"/>
      <c r="I99" s="1"/>
      <c r="J99" s="1"/>
      <c r="K99" s="1">
        <v>1.2953272600000001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65"/>
    </row>
    <row r="100" spans="2:24" ht="15.6">
      <c r="B100" s="167" t="s">
        <v>91</v>
      </c>
      <c r="C100" s="43" t="s">
        <v>2632</v>
      </c>
      <c r="D100" s="1"/>
      <c r="E100" s="1">
        <f t="shared" si="3"/>
        <v>0.80381907999999991</v>
      </c>
      <c r="F100" s="1"/>
      <c r="G100" s="1"/>
      <c r="H100" s="1"/>
      <c r="I100" s="1"/>
      <c r="J100" s="1"/>
      <c r="K100" s="1">
        <v>0.80381907999999991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65"/>
    </row>
    <row r="101" spans="2:24" ht="15.6">
      <c r="B101" s="167" t="s">
        <v>123</v>
      </c>
      <c r="C101" s="43" t="s">
        <v>2631</v>
      </c>
      <c r="D101" s="1"/>
      <c r="E101" s="1">
        <f t="shared" si="3"/>
        <v>0.33219706999999998</v>
      </c>
      <c r="F101" s="1"/>
      <c r="G101" s="1"/>
      <c r="H101" s="1"/>
      <c r="I101" s="1"/>
      <c r="J101" s="1"/>
      <c r="K101" s="1">
        <v>0.33219706999999998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65"/>
    </row>
    <row r="102" spans="2:24" ht="15.6">
      <c r="B102" s="167" t="s">
        <v>125</v>
      </c>
      <c r="C102" s="43" t="s">
        <v>2630</v>
      </c>
      <c r="D102" s="1"/>
      <c r="E102" s="1">
        <f t="shared" si="3"/>
        <v>0.59411175000000005</v>
      </c>
      <c r="F102" s="1"/>
      <c r="G102" s="1"/>
      <c r="H102" s="1"/>
      <c r="I102" s="1"/>
      <c r="J102" s="1"/>
      <c r="K102" s="1">
        <v>0.59411175000000005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65"/>
    </row>
    <row r="103" spans="2:24" ht="15.6">
      <c r="B103" s="167" t="s">
        <v>127</v>
      </c>
      <c r="C103" s="43" t="s">
        <v>2629</v>
      </c>
      <c r="D103" s="1"/>
      <c r="E103" s="1">
        <f t="shared" si="3"/>
        <v>0.29379822999999999</v>
      </c>
      <c r="F103" s="1"/>
      <c r="G103" s="1"/>
      <c r="H103" s="1"/>
      <c r="I103" s="1"/>
      <c r="J103" s="1"/>
      <c r="K103" s="1">
        <v>0.29379822999999999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65"/>
    </row>
    <row r="104" spans="2:24" ht="15.6">
      <c r="B104" s="167" t="s">
        <v>92</v>
      </c>
      <c r="C104" s="43" t="s">
        <v>2628</v>
      </c>
      <c r="D104" s="1"/>
      <c r="E104" s="1">
        <f t="shared" si="3"/>
        <v>0.26872161</v>
      </c>
      <c r="F104" s="1"/>
      <c r="G104" s="1"/>
      <c r="H104" s="1"/>
      <c r="I104" s="1"/>
      <c r="J104" s="1"/>
      <c r="K104" s="1">
        <v>0.26872161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65"/>
    </row>
    <row r="105" spans="2:24" ht="15.6">
      <c r="B105" s="167" t="s">
        <v>129</v>
      </c>
      <c r="C105" s="43" t="s">
        <v>2627</v>
      </c>
      <c r="D105" s="1"/>
      <c r="E105" s="1">
        <f t="shared" si="3"/>
        <v>0.48008835000000005</v>
      </c>
      <c r="F105" s="1"/>
      <c r="G105" s="1"/>
      <c r="H105" s="1"/>
      <c r="I105" s="1"/>
      <c r="J105" s="1"/>
      <c r="K105" s="1">
        <v>0.48008835000000005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65"/>
    </row>
    <row r="106" spans="2:24" ht="15.6">
      <c r="B106" s="167" t="s">
        <v>2626</v>
      </c>
      <c r="C106" s="43" t="s">
        <v>2625</v>
      </c>
      <c r="D106" s="1"/>
      <c r="E106" s="1">
        <f t="shared" si="3"/>
        <v>0.40444586999999999</v>
      </c>
      <c r="F106" s="1"/>
      <c r="G106" s="1"/>
      <c r="H106" s="1"/>
      <c r="I106" s="1"/>
      <c r="J106" s="1"/>
      <c r="K106" s="1">
        <v>0.40444586999999999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65"/>
    </row>
    <row r="107" spans="2:24" ht="15.6">
      <c r="B107" s="167" t="s">
        <v>2624</v>
      </c>
      <c r="C107" s="43" t="s">
        <v>2623</v>
      </c>
      <c r="D107" s="1"/>
      <c r="E107" s="1">
        <f t="shared" si="3"/>
        <v>0.38394230000000001</v>
      </c>
      <c r="F107" s="1"/>
      <c r="G107" s="1"/>
      <c r="H107" s="1"/>
      <c r="I107" s="1"/>
      <c r="J107" s="1"/>
      <c r="K107" s="1">
        <v>0.38394230000000001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65"/>
    </row>
    <row r="108" spans="2:24" ht="15.6">
      <c r="B108" s="167" t="s">
        <v>2622</v>
      </c>
      <c r="C108" s="43" t="s">
        <v>2621</v>
      </c>
      <c r="D108" s="1"/>
      <c r="E108" s="1">
        <f t="shared" si="3"/>
        <v>0.29171055999999995</v>
      </c>
      <c r="F108" s="1"/>
      <c r="G108" s="1"/>
      <c r="H108" s="1"/>
      <c r="I108" s="1"/>
      <c r="J108" s="1"/>
      <c r="K108" s="1">
        <v>0.29171055999999995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65"/>
    </row>
    <row r="109" spans="2:24" ht="15.6">
      <c r="B109" s="167" t="s">
        <v>2620</v>
      </c>
      <c r="C109" s="43" t="s">
        <v>2619</v>
      </c>
      <c r="D109" s="1"/>
      <c r="E109" s="1">
        <f t="shared" si="3"/>
        <v>0.30484179999999994</v>
      </c>
      <c r="F109" s="1"/>
      <c r="G109" s="1"/>
      <c r="H109" s="1"/>
      <c r="I109" s="1"/>
      <c r="J109" s="1"/>
      <c r="K109" s="1">
        <v>0.30484179999999994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65"/>
    </row>
    <row r="110" spans="2:24" ht="15.6">
      <c r="B110" s="167" t="s">
        <v>2618</v>
      </c>
      <c r="C110" s="43" t="s">
        <v>2617</v>
      </c>
      <c r="D110" s="1"/>
      <c r="E110" s="1">
        <f t="shared" si="3"/>
        <v>0.26289321000000004</v>
      </c>
      <c r="F110" s="1"/>
      <c r="G110" s="1"/>
      <c r="H110" s="1"/>
      <c r="I110" s="1"/>
      <c r="J110" s="1"/>
      <c r="K110" s="1">
        <v>0.26289321000000004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65"/>
    </row>
    <row r="111" spans="2:24" ht="15.6">
      <c r="B111" s="167" t="s">
        <v>2616</v>
      </c>
      <c r="C111" s="43" t="s">
        <v>2615</v>
      </c>
      <c r="D111" s="1"/>
      <c r="E111" s="1">
        <f t="shared" si="3"/>
        <v>0.30139077000000003</v>
      </c>
      <c r="F111" s="1"/>
      <c r="G111" s="1"/>
      <c r="H111" s="1"/>
      <c r="I111" s="1"/>
      <c r="J111" s="1"/>
      <c r="K111" s="1">
        <v>0.30139077000000003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65"/>
    </row>
    <row r="112" spans="2:24" ht="15.6">
      <c r="B112" s="167" t="s">
        <v>2614</v>
      </c>
      <c r="C112" s="43" t="s">
        <v>2613</v>
      </c>
      <c r="D112" s="1"/>
      <c r="E112" s="1">
        <f t="shared" si="3"/>
        <v>0.45169639</v>
      </c>
      <c r="F112" s="1"/>
      <c r="G112" s="1"/>
      <c r="H112" s="1"/>
      <c r="I112" s="1"/>
      <c r="J112" s="1"/>
      <c r="K112" s="1">
        <v>0.45169639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65"/>
    </row>
    <row r="113" spans="1:81" s="4" customFormat="1" ht="19.5" customHeight="1">
      <c r="A113" s="13"/>
      <c r="B113" s="167" t="s">
        <v>2612</v>
      </c>
      <c r="C113" s="70" t="s">
        <v>136</v>
      </c>
      <c r="D113" s="1"/>
      <c r="E113" s="1">
        <f t="shared" si="3"/>
        <v>5.0736250783611957E-2</v>
      </c>
      <c r="F113" s="1"/>
      <c r="G113" s="1">
        <v>5.0736250783611957E-2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65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</row>
    <row r="114" spans="1:81" ht="62.4">
      <c r="B114" s="167" t="s">
        <v>2611</v>
      </c>
      <c r="C114" s="70" t="s">
        <v>2610</v>
      </c>
      <c r="D114" s="1"/>
      <c r="E114" s="1">
        <f t="shared" si="3"/>
        <v>0.1399683802721354</v>
      </c>
      <c r="F114" s="1"/>
      <c r="G114" s="1">
        <v>0.1399683802721354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65"/>
    </row>
    <row r="115" spans="1:81" ht="31.2">
      <c r="B115" s="167" t="s">
        <v>2609</v>
      </c>
      <c r="C115" s="70" t="s">
        <v>2608</v>
      </c>
      <c r="D115" s="1"/>
      <c r="E115" s="1">
        <f t="shared" si="3"/>
        <v>1.2630593263503147</v>
      </c>
      <c r="F115" s="1"/>
      <c r="G115" s="1">
        <v>1.2630593263503147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65"/>
    </row>
    <row r="116" spans="1:81" ht="15.6">
      <c r="B116" s="167" t="s">
        <v>2607</v>
      </c>
      <c r="C116" s="70" t="s">
        <v>2606</v>
      </c>
      <c r="D116" s="1"/>
      <c r="E116" s="1">
        <f t="shared" si="3"/>
        <v>0.44967170668275114</v>
      </c>
      <c r="F116" s="1"/>
      <c r="G116" s="1">
        <v>0.44967170668275114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65"/>
    </row>
    <row r="117" spans="1:81" ht="31.2">
      <c r="B117" s="167" t="s">
        <v>2605</v>
      </c>
      <c r="C117" s="70" t="s">
        <v>2604</v>
      </c>
      <c r="D117" s="1"/>
      <c r="E117" s="1">
        <f t="shared" si="3"/>
        <v>0.41282314413328047</v>
      </c>
      <c r="F117" s="1"/>
      <c r="G117" s="1">
        <v>0.41282314413328047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65"/>
    </row>
    <row r="118" spans="1:81" ht="15.6">
      <c r="B118" s="167" t="s">
        <v>2603</v>
      </c>
      <c r="C118" s="70" t="s">
        <v>1708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65"/>
    </row>
    <row r="119" spans="1:81" ht="46.8">
      <c r="B119" s="167" t="s">
        <v>2602</v>
      </c>
      <c r="C119" s="70" t="s">
        <v>138</v>
      </c>
      <c r="D119" s="1"/>
      <c r="E119" s="1">
        <f>SUM(G119,I119,K119,M119)</f>
        <v>0.26135802130318986</v>
      </c>
      <c r="F119" s="1"/>
      <c r="G119" s="1"/>
      <c r="H119" s="1"/>
      <c r="I119" s="1">
        <v>0.26135802130318986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65"/>
    </row>
    <row r="120" spans="1:81" ht="46.8">
      <c r="B120" s="167" t="s">
        <v>2601</v>
      </c>
      <c r="C120" s="70" t="s">
        <v>139</v>
      </c>
      <c r="D120" s="1"/>
      <c r="E120" s="1">
        <f>SUM(G120,I120,K120,M120)</f>
        <v>0.26135802130318986</v>
      </c>
      <c r="F120" s="1"/>
      <c r="G120" s="1"/>
      <c r="H120" s="1"/>
      <c r="I120" s="1">
        <v>0.26135802130318986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65"/>
    </row>
    <row r="121" spans="1:81" ht="46.8">
      <c r="B121" s="167" t="s">
        <v>2600</v>
      </c>
      <c r="C121" s="70" t="s">
        <v>140</v>
      </c>
      <c r="D121" s="1"/>
      <c r="E121" s="1">
        <f>SUM(G121,I121,K121,M121)</f>
        <v>7.5667175641346313E-2</v>
      </c>
      <c r="F121" s="1"/>
      <c r="G121" s="1"/>
      <c r="H121" s="1"/>
      <c r="I121" s="1">
        <v>7.5667175641346313E-2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65"/>
    </row>
    <row r="122" spans="1:81" ht="46.8">
      <c r="B122" s="167" t="s">
        <v>2599</v>
      </c>
      <c r="C122" s="70" t="s">
        <v>141</v>
      </c>
      <c r="D122" s="1"/>
      <c r="E122" s="1">
        <f>SUM(G122,I122,K122,M122)</f>
        <v>0.42454513627792489</v>
      </c>
      <c r="F122" s="1"/>
      <c r="G122" s="1"/>
      <c r="H122" s="1"/>
      <c r="I122" s="1">
        <v>0.42454513627792489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65"/>
    </row>
    <row r="123" spans="1:81" ht="46.8">
      <c r="B123" s="167" t="s">
        <v>2598</v>
      </c>
      <c r="C123" s="70" t="s">
        <v>2597</v>
      </c>
      <c r="D123" s="1"/>
      <c r="E123" s="1">
        <f>SUM(G123,I123,K123,M123)</f>
        <v>1.2168631509268206</v>
      </c>
      <c r="F123" s="1"/>
      <c r="G123" s="1"/>
      <c r="H123" s="1"/>
      <c r="I123" s="1"/>
      <c r="J123" s="1"/>
      <c r="K123" s="1">
        <v>1.2168631509268206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65"/>
    </row>
    <row r="124" spans="1:81" s="4" customFormat="1" ht="31.2">
      <c r="A124" s="13"/>
      <c r="B124" s="170" t="s">
        <v>489</v>
      </c>
      <c r="C124" s="169" t="s">
        <v>2596</v>
      </c>
      <c r="D124" s="3"/>
      <c r="E124" s="3">
        <f>SUM(E126:E134)</f>
        <v>5.484170194677926</v>
      </c>
      <c r="F124" s="3"/>
      <c r="G124" s="3">
        <f>SUM(G126:G134)</f>
        <v>0.45</v>
      </c>
      <c r="H124" s="3"/>
      <c r="I124" s="3">
        <f>SUM(I126:I134)</f>
        <v>1.1440000000000001</v>
      </c>
      <c r="J124" s="3"/>
      <c r="K124" s="3">
        <f>SUM(K126:K134)</f>
        <v>1.573558243564134</v>
      </c>
      <c r="L124" s="3"/>
      <c r="M124" s="3">
        <f>SUM(M126:M134)</f>
        <v>2.3166119511137917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68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1:81" ht="15.6">
      <c r="B125" s="166" t="s">
        <v>2595</v>
      </c>
      <c r="C125" s="70" t="s">
        <v>1725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65"/>
    </row>
    <row r="126" spans="1:81" ht="31.2">
      <c r="B126" s="166" t="s">
        <v>2594</v>
      </c>
      <c r="C126" s="70" t="s">
        <v>2593</v>
      </c>
      <c r="D126" s="1"/>
      <c r="E126" s="1">
        <f t="shared" ref="E126:E134" si="4">SUM(G126,I126,K126,M126)</f>
        <v>0.10977912178206697</v>
      </c>
      <c r="F126" s="1"/>
      <c r="G126" s="1">
        <v>0</v>
      </c>
      <c r="H126" s="1"/>
      <c r="I126" s="1">
        <v>0</v>
      </c>
      <c r="J126" s="1"/>
      <c r="K126" s="1">
        <v>0.10977912178206697</v>
      </c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65"/>
    </row>
    <row r="127" spans="1:81" ht="31.2">
      <c r="B127" s="166" t="s">
        <v>2592</v>
      </c>
      <c r="C127" s="70" t="s">
        <v>2591</v>
      </c>
      <c r="D127" s="1"/>
      <c r="E127" s="1">
        <f t="shared" si="4"/>
        <v>0.10977912178206697</v>
      </c>
      <c r="F127" s="1"/>
      <c r="G127" s="1">
        <v>0</v>
      </c>
      <c r="H127" s="1"/>
      <c r="I127" s="1">
        <v>0</v>
      </c>
      <c r="J127" s="1"/>
      <c r="K127" s="1">
        <v>0.10977912178206697</v>
      </c>
      <c r="L127" s="1"/>
      <c r="M127" s="1">
        <v>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65"/>
    </row>
    <row r="128" spans="1:81" ht="15.6">
      <c r="B128" s="166" t="s">
        <v>2590</v>
      </c>
      <c r="C128" s="70" t="s">
        <v>2589</v>
      </c>
      <c r="D128" s="1"/>
      <c r="E128" s="1">
        <f t="shared" si="4"/>
        <v>0.49</v>
      </c>
      <c r="F128" s="1"/>
      <c r="G128" s="1">
        <v>0</v>
      </c>
      <c r="H128" s="1"/>
      <c r="I128" s="1">
        <v>0</v>
      </c>
      <c r="J128" s="1"/>
      <c r="K128" s="1">
        <v>0.49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65"/>
    </row>
    <row r="129" spans="1:81" ht="15.6">
      <c r="B129" s="166" t="s">
        <v>2588</v>
      </c>
      <c r="C129" s="70" t="s">
        <v>2587</v>
      </c>
      <c r="D129" s="1"/>
      <c r="E129" s="1">
        <f t="shared" si="4"/>
        <v>0.86399999999999999</v>
      </c>
      <c r="F129" s="1"/>
      <c r="G129" s="1">
        <v>0</v>
      </c>
      <c r="H129" s="1"/>
      <c r="I129" s="1">
        <v>0</v>
      </c>
      <c r="J129" s="1"/>
      <c r="K129" s="1">
        <v>0.86399999999999999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65"/>
    </row>
    <row r="130" spans="1:81" ht="31.2">
      <c r="B130" s="166" t="s">
        <v>2586</v>
      </c>
      <c r="C130" s="43" t="s">
        <v>2585</v>
      </c>
      <c r="D130" s="1"/>
      <c r="E130" s="1">
        <f t="shared" si="4"/>
        <v>0.46</v>
      </c>
      <c r="F130" s="1"/>
      <c r="G130" s="1">
        <v>0</v>
      </c>
      <c r="H130" s="1"/>
      <c r="I130" s="1">
        <v>0.46</v>
      </c>
      <c r="J130" s="1"/>
      <c r="K130" s="1">
        <v>0</v>
      </c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65"/>
    </row>
    <row r="131" spans="1:81" ht="46.8">
      <c r="B131" s="166" t="s">
        <v>2584</v>
      </c>
      <c r="C131" s="43" t="s">
        <v>2583</v>
      </c>
      <c r="D131" s="1"/>
      <c r="E131" s="1">
        <f t="shared" si="4"/>
        <v>0.68400000000000005</v>
      </c>
      <c r="F131" s="1"/>
      <c r="G131" s="1">
        <v>0</v>
      </c>
      <c r="H131" s="1"/>
      <c r="I131" s="1">
        <v>0.68400000000000005</v>
      </c>
      <c r="J131" s="1"/>
      <c r="K131" s="1">
        <v>0</v>
      </c>
      <c r="L131" s="1"/>
      <c r="M131" s="1">
        <v>0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65"/>
    </row>
    <row r="132" spans="1:81" ht="15.6">
      <c r="B132" s="166" t="s">
        <v>2582</v>
      </c>
      <c r="C132" s="70" t="s">
        <v>194</v>
      </c>
      <c r="D132" s="1"/>
      <c r="E132" s="1">
        <f t="shared" si="4"/>
        <v>7.4611951113791847E-2</v>
      </c>
      <c r="F132" s="1"/>
      <c r="G132" s="1">
        <v>0</v>
      </c>
      <c r="H132" s="1"/>
      <c r="I132" s="1">
        <v>0</v>
      </c>
      <c r="J132" s="1"/>
      <c r="K132" s="1">
        <v>0</v>
      </c>
      <c r="L132" s="1"/>
      <c r="M132" s="1">
        <v>7.4611951113791847E-2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65"/>
    </row>
    <row r="133" spans="1:81" ht="31.2">
      <c r="B133" s="166" t="s">
        <v>2581</v>
      </c>
      <c r="C133" s="70" t="s">
        <v>2580</v>
      </c>
      <c r="D133" s="1"/>
      <c r="E133" s="1">
        <f t="shared" si="4"/>
        <v>0.45</v>
      </c>
      <c r="F133" s="1"/>
      <c r="G133" s="1">
        <v>0.45</v>
      </c>
      <c r="H133" s="1"/>
      <c r="I133" s="1">
        <v>0</v>
      </c>
      <c r="J133" s="1"/>
      <c r="K133" s="1">
        <v>0</v>
      </c>
      <c r="L133" s="1"/>
      <c r="M133" s="1">
        <v>0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65"/>
    </row>
    <row r="134" spans="1:81" ht="15.6">
      <c r="B134" s="166" t="s">
        <v>2579</v>
      </c>
      <c r="C134" s="70" t="s">
        <v>510</v>
      </c>
      <c r="D134" s="1"/>
      <c r="E134" s="1">
        <f t="shared" si="4"/>
        <v>2.242</v>
      </c>
      <c r="F134" s="1"/>
      <c r="G134" s="1">
        <v>0</v>
      </c>
      <c r="H134" s="1"/>
      <c r="I134" s="1">
        <v>0</v>
      </c>
      <c r="J134" s="1"/>
      <c r="K134" s="1">
        <v>0</v>
      </c>
      <c r="L134" s="1"/>
      <c r="M134" s="1">
        <v>2.242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65"/>
    </row>
    <row r="135" spans="1:81" ht="15.6">
      <c r="B135" s="170" t="s">
        <v>491</v>
      </c>
      <c r="C135" s="169" t="s">
        <v>2578</v>
      </c>
      <c r="D135" s="3"/>
      <c r="E135" s="3">
        <f>SUM(E137:E145,E147:E151)</f>
        <v>9.4061474518488311</v>
      </c>
      <c r="F135" s="3"/>
      <c r="G135" s="3">
        <f>SUM(G137:G145,G147:G151)</f>
        <v>0.43911648712826784</v>
      </c>
      <c r="H135" s="3"/>
      <c r="I135" s="3">
        <f>SUM(I137:I145,I147:I151)</f>
        <v>6.4585780320003305</v>
      </c>
      <c r="J135" s="3"/>
      <c r="K135" s="3">
        <f>SUM(K137:K145,K147:K151)</f>
        <v>2.5084529327202301</v>
      </c>
      <c r="L135" s="3"/>
      <c r="M135" s="3">
        <f>SUM(M137:M145,M147:M151)</f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168"/>
    </row>
    <row r="136" spans="1:81" ht="15.6">
      <c r="B136" s="166" t="s">
        <v>2577</v>
      </c>
      <c r="C136" s="70" t="s">
        <v>1725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65"/>
    </row>
    <row r="137" spans="1:81" ht="31.2">
      <c r="B137" s="167" t="s">
        <v>149</v>
      </c>
      <c r="C137" s="70" t="s">
        <v>170</v>
      </c>
      <c r="D137" s="1"/>
      <c r="E137" s="1">
        <f t="shared" ref="E137:E145" si="5">SUM(G137,I137,K137,M137)</f>
        <v>1.7811662509140365</v>
      </c>
      <c r="F137" s="1"/>
      <c r="G137" s="1">
        <v>0</v>
      </c>
      <c r="H137" s="1"/>
      <c r="I137" s="1">
        <v>0</v>
      </c>
      <c r="J137" s="1"/>
      <c r="K137" s="1">
        <v>1.7811662509140365</v>
      </c>
      <c r="L137" s="1"/>
      <c r="M137" s="1">
        <v>0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65"/>
    </row>
    <row r="138" spans="1:81" ht="31.2">
      <c r="B138" s="167" t="s">
        <v>151</v>
      </c>
      <c r="C138" s="70" t="s">
        <v>2576</v>
      </c>
      <c r="D138" s="1"/>
      <c r="E138" s="1">
        <f t="shared" si="5"/>
        <v>0.2424288939353979</v>
      </c>
      <c r="F138" s="1"/>
      <c r="G138" s="1">
        <v>0</v>
      </c>
      <c r="H138" s="1"/>
      <c r="I138" s="1">
        <v>0.2424288939353979</v>
      </c>
      <c r="J138" s="1"/>
      <c r="K138" s="1">
        <v>0</v>
      </c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65"/>
    </row>
    <row r="139" spans="1:81" ht="31.2">
      <c r="B139" s="167" t="s">
        <v>153</v>
      </c>
      <c r="C139" s="70" t="s">
        <v>2575</v>
      </c>
      <c r="D139" s="1"/>
      <c r="E139" s="1">
        <f t="shared" si="5"/>
        <v>0.15826490056914655</v>
      </c>
      <c r="F139" s="1"/>
      <c r="G139" s="1">
        <v>0</v>
      </c>
      <c r="H139" s="1"/>
      <c r="I139" s="1">
        <v>0.15826490056914655</v>
      </c>
      <c r="J139" s="1"/>
      <c r="K139" s="1">
        <v>0</v>
      </c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65"/>
    </row>
    <row r="140" spans="1:81" ht="31.2">
      <c r="B140" s="167" t="s">
        <v>155</v>
      </c>
      <c r="C140" s="70" t="s">
        <v>2574</v>
      </c>
      <c r="D140" s="1"/>
      <c r="E140" s="1">
        <f t="shared" si="5"/>
        <v>8.9652949455354694E-2</v>
      </c>
      <c r="F140" s="1"/>
      <c r="G140" s="1">
        <v>0</v>
      </c>
      <c r="H140" s="1"/>
      <c r="I140" s="1">
        <v>8.9652949455354694E-2</v>
      </c>
      <c r="J140" s="1"/>
      <c r="K140" s="1">
        <v>0</v>
      </c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65"/>
    </row>
    <row r="141" spans="1:81" s="4" customFormat="1" ht="20.25" customHeight="1">
      <c r="A141" s="13"/>
      <c r="B141" s="167" t="s">
        <v>157</v>
      </c>
      <c r="C141" s="70" t="s">
        <v>2573</v>
      </c>
      <c r="D141" s="1"/>
      <c r="E141" s="1">
        <f t="shared" si="5"/>
        <v>8.9652949455354694E-2</v>
      </c>
      <c r="F141" s="1"/>
      <c r="G141" s="1">
        <v>0</v>
      </c>
      <c r="H141" s="1"/>
      <c r="I141" s="1">
        <v>8.9652949455354694E-2</v>
      </c>
      <c r="J141" s="1"/>
      <c r="K141" s="1">
        <v>0</v>
      </c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65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ht="15.6">
      <c r="B142" s="167" t="s">
        <v>159</v>
      </c>
      <c r="C142" s="70" t="s">
        <v>2572</v>
      </c>
      <c r="D142" s="1"/>
      <c r="E142" s="1">
        <f t="shared" si="5"/>
        <v>4.5741300742527913E-2</v>
      </c>
      <c r="F142" s="1"/>
      <c r="G142" s="1">
        <v>4.5741300742527913E-2</v>
      </c>
      <c r="H142" s="1"/>
      <c r="I142" s="1">
        <v>0</v>
      </c>
      <c r="J142" s="1"/>
      <c r="K142" s="1">
        <v>0</v>
      </c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65"/>
    </row>
    <row r="143" spans="1:81" ht="15.6">
      <c r="B143" s="167" t="s">
        <v>161</v>
      </c>
      <c r="C143" s="70" t="s">
        <v>490</v>
      </c>
      <c r="D143" s="1"/>
      <c r="E143" s="1">
        <f t="shared" si="5"/>
        <v>0.11892738193057256</v>
      </c>
      <c r="F143" s="1"/>
      <c r="G143" s="1">
        <v>0.11892738193057256</v>
      </c>
      <c r="H143" s="1"/>
      <c r="I143" s="1">
        <v>0</v>
      </c>
      <c r="J143" s="1"/>
      <c r="K143" s="1">
        <v>0</v>
      </c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65"/>
    </row>
    <row r="144" spans="1:81" ht="31.2">
      <c r="B144" s="167" t="s">
        <v>163</v>
      </c>
      <c r="C144" s="70" t="s">
        <v>2571</v>
      </c>
      <c r="D144" s="1"/>
      <c r="E144" s="1">
        <f t="shared" si="5"/>
        <v>0.27444780445516737</v>
      </c>
      <c r="F144" s="1"/>
      <c r="G144" s="1">
        <v>0.27444780445516737</v>
      </c>
      <c r="H144" s="1"/>
      <c r="I144" s="1">
        <v>0</v>
      </c>
      <c r="J144" s="1"/>
      <c r="K144" s="1">
        <v>0</v>
      </c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65"/>
    </row>
    <row r="145" spans="1:81" ht="15.6">
      <c r="B145" s="167" t="s">
        <v>165</v>
      </c>
      <c r="C145" s="70" t="s">
        <v>2570</v>
      </c>
      <c r="D145" s="1"/>
      <c r="E145" s="1">
        <f t="shared" si="5"/>
        <v>1.9</v>
      </c>
      <c r="F145" s="1"/>
      <c r="G145" s="1">
        <v>0</v>
      </c>
      <c r="H145" s="1"/>
      <c r="I145" s="1">
        <v>1.9</v>
      </c>
      <c r="J145" s="1"/>
      <c r="K145" s="1">
        <v>0</v>
      </c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65"/>
    </row>
    <row r="146" spans="1:81" ht="15.6">
      <c r="B146" s="166" t="s">
        <v>2569</v>
      </c>
      <c r="C146" s="70" t="s">
        <v>1708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65"/>
    </row>
    <row r="147" spans="1:81" ht="31.2">
      <c r="B147" s="166" t="s">
        <v>174</v>
      </c>
      <c r="C147" s="70" t="s">
        <v>2568</v>
      </c>
      <c r="D147" s="1"/>
      <c r="E147" s="1">
        <f>SUM(G147,I147,K147,M147)</f>
        <v>0.26438471829181126</v>
      </c>
      <c r="F147" s="1"/>
      <c r="G147" s="1">
        <v>0</v>
      </c>
      <c r="H147" s="1"/>
      <c r="I147" s="1">
        <v>0</v>
      </c>
      <c r="J147" s="1"/>
      <c r="K147" s="1">
        <v>0.26438471829181126</v>
      </c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65"/>
    </row>
    <row r="148" spans="1:81" ht="15.6">
      <c r="B148" s="166" t="s">
        <v>176</v>
      </c>
      <c r="C148" s="70" t="s">
        <v>2567</v>
      </c>
      <c r="D148" s="1"/>
      <c r="E148" s="1">
        <f>SUM(G148,I148,K148,M148)</f>
        <v>0.46290196351438245</v>
      </c>
      <c r="F148" s="1"/>
      <c r="G148" s="1">
        <v>0</v>
      </c>
      <c r="H148" s="1"/>
      <c r="I148" s="1">
        <v>0</v>
      </c>
      <c r="J148" s="1"/>
      <c r="K148" s="1">
        <v>0.46290196351438245</v>
      </c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65"/>
    </row>
    <row r="149" spans="1:81" ht="46.8">
      <c r="B149" s="166" t="s">
        <v>2566</v>
      </c>
      <c r="C149" s="70" t="s">
        <v>2565</v>
      </c>
      <c r="D149" s="1"/>
      <c r="E149" s="1">
        <f>SUM(G149,I149,K149,M149)</f>
        <v>0.26438471829181126</v>
      </c>
      <c r="F149" s="1"/>
      <c r="G149" s="1">
        <v>0</v>
      </c>
      <c r="H149" s="1"/>
      <c r="I149" s="1">
        <v>0.26438471829181126</v>
      </c>
      <c r="J149" s="1"/>
      <c r="K149" s="1">
        <v>0</v>
      </c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65"/>
    </row>
    <row r="150" spans="1:81" ht="15.6">
      <c r="B150" s="166" t="s">
        <v>2564</v>
      </c>
      <c r="C150" s="70" t="s">
        <v>2563</v>
      </c>
      <c r="D150" s="1"/>
      <c r="E150" s="1">
        <f>SUM(G150,I150,K150,M150)</f>
        <v>0.31927427918284473</v>
      </c>
      <c r="F150" s="1"/>
      <c r="G150" s="1">
        <v>0</v>
      </c>
      <c r="H150" s="1"/>
      <c r="I150" s="1">
        <v>0.31927427918284473</v>
      </c>
      <c r="J150" s="1"/>
      <c r="K150" s="1">
        <v>0</v>
      </c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65"/>
    </row>
    <row r="151" spans="1:81" ht="46.8">
      <c r="B151" s="166" t="s">
        <v>2562</v>
      </c>
      <c r="C151" s="70" t="s">
        <v>180</v>
      </c>
      <c r="D151" s="1"/>
      <c r="E151" s="1">
        <f>SUM(G151,I151,K151,M151)</f>
        <v>3.3949193411104206</v>
      </c>
      <c r="F151" s="1"/>
      <c r="G151" s="1">
        <v>0</v>
      </c>
      <c r="H151" s="1"/>
      <c r="I151" s="1">
        <v>3.3949193411104206</v>
      </c>
      <c r="J151" s="1"/>
      <c r="K151" s="1">
        <v>0</v>
      </c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65"/>
    </row>
    <row r="152" spans="1:81" ht="15.6">
      <c r="B152" s="170" t="s">
        <v>492</v>
      </c>
      <c r="C152" s="169" t="s">
        <v>2561</v>
      </c>
      <c r="D152" s="3"/>
      <c r="E152" s="3">
        <f>SUM(E154:E163,E165)</f>
        <v>20.860476864200407</v>
      </c>
      <c r="F152" s="3"/>
      <c r="G152" s="3">
        <f>SUM(G154:G163,G165)</f>
        <v>0.118012555915722</v>
      </c>
      <c r="H152" s="3"/>
      <c r="I152" s="3">
        <f>SUM(I154:I163,I165)</f>
        <v>1.2792107331423694</v>
      </c>
      <c r="J152" s="3"/>
      <c r="K152" s="3">
        <f>SUM(K154:K163,K165)</f>
        <v>14.613647978632567</v>
      </c>
      <c r="L152" s="3"/>
      <c r="M152" s="3">
        <f>SUM(M154:M163,M165)</f>
        <v>4.8496055965097442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68"/>
    </row>
    <row r="153" spans="1:81" ht="15.6">
      <c r="B153" s="166" t="s">
        <v>2560</v>
      </c>
      <c r="C153" s="70" t="s">
        <v>1725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65"/>
    </row>
    <row r="154" spans="1:81" ht="31.2">
      <c r="B154" s="166" t="s">
        <v>93</v>
      </c>
      <c r="C154" s="70" t="s">
        <v>2559</v>
      </c>
      <c r="D154" s="1"/>
      <c r="E154" s="1">
        <f t="shared" ref="E154:E165" si="6">SUM(G154,I154,K154,M154)</f>
        <v>5.8559999999999999</v>
      </c>
      <c r="F154" s="1"/>
      <c r="G154" s="1">
        <v>0</v>
      </c>
      <c r="H154" s="1"/>
      <c r="I154" s="1">
        <v>0</v>
      </c>
      <c r="J154" s="1"/>
      <c r="K154" s="1">
        <v>5.8559999999999999</v>
      </c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65"/>
    </row>
    <row r="155" spans="1:81" s="4" customFormat="1" ht="31.2">
      <c r="A155" s="13"/>
      <c r="B155" s="166" t="s">
        <v>181</v>
      </c>
      <c r="C155" s="70" t="s">
        <v>2558</v>
      </c>
      <c r="D155" s="1"/>
      <c r="E155" s="1">
        <f t="shared" si="6"/>
        <v>6.2320000000000002</v>
      </c>
      <c r="F155" s="1"/>
      <c r="G155" s="1">
        <v>0</v>
      </c>
      <c r="H155" s="1"/>
      <c r="I155" s="1">
        <v>0</v>
      </c>
      <c r="J155" s="1"/>
      <c r="K155" s="1">
        <v>6.2320000000000002</v>
      </c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65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1:81" ht="31.2">
      <c r="B156" s="166" t="s">
        <v>184</v>
      </c>
      <c r="C156" s="70" t="s">
        <v>2557</v>
      </c>
      <c r="D156" s="1"/>
      <c r="E156" s="1">
        <f t="shared" si="6"/>
        <v>0.10154568764841194</v>
      </c>
      <c r="F156" s="1"/>
      <c r="G156" s="1">
        <v>0</v>
      </c>
      <c r="H156" s="1"/>
      <c r="I156" s="1">
        <v>0</v>
      </c>
      <c r="J156" s="1"/>
      <c r="K156" s="1">
        <v>0.10154568764841194</v>
      </c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65"/>
    </row>
    <row r="157" spans="1:81" ht="31.2">
      <c r="B157" s="166" t="s">
        <v>186</v>
      </c>
      <c r="C157" s="70" t="s">
        <v>2556</v>
      </c>
      <c r="D157" s="1"/>
      <c r="E157" s="1">
        <f t="shared" si="6"/>
        <v>0.118012555915722</v>
      </c>
      <c r="F157" s="1"/>
      <c r="G157" s="1">
        <v>0.118012555915722</v>
      </c>
      <c r="H157" s="1"/>
      <c r="I157" s="1">
        <v>0</v>
      </c>
      <c r="J157" s="1"/>
      <c r="K157" s="1">
        <v>0</v>
      </c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65"/>
    </row>
    <row r="158" spans="1:81" ht="31.2">
      <c r="B158" s="166" t="s">
        <v>188</v>
      </c>
      <c r="C158" s="70" t="s">
        <v>2555</v>
      </c>
      <c r="D158" s="1"/>
      <c r="E158" s="1">
        <f t="shared" si="6"/>
        <v>0.15460559650974434</v>
      </c>
      <c r="F158" s="1"/>
      <c r="G158" s="1">
        <v>0</v>
      </c>
      <c r="H158" s="1"/>
      <c r="I158" s="1">
        <v>0</v>
      </c>
      <c r="J158" s="1"/>
      <c r="K158" s="1">
        <v>0</v>
      </c>
      <c r="L158" s="1"/>
      <c r="M158" s="1">
        <v>0.15460559650974434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65"/>
    </row>
    <row r="159" spans="1:81" ht="31.2">
      <c r="B159" s="166" t="s">
        <v>190</v>
      </c>
      <c r="C159" s="70" t="s">
        <v>2554</v>
      </c>
      <c r="D159" s="1"/>
      <c r="E159" s="1">
        <f t="shared" si="6"/>
        <v>0.10154568764841194</v>
      </c>
      <c r="F159" s="1"/>
      <c r="G159" s="1">
        <v>0</v>
      </c>
      <c r="H159" s="1"/>
      <c r="I159" s="1">
        <v>0.10154568764841194</v>
      </c>
      <c r="J159" s="1"/>
      <c r="K159" s="1">
        <v>0</v>
      </c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65"/>
    </row>
    <row r="160" spans="1:81" ht="15.6">
      <c r="B160" s="166" t="s">
        <v>192</v>
      </c>
      <c r="C160" s="70" t="s">
        <v>2553</v>
      </c>
      <c r="D160" s="1"/>
      <c r="E160" s="1">
        <f t="shared" si="6"/>
        <v>1.1776650454939575</v>
      </c>
      <c r="F160" s="1"/>
      <c r="G160" s="1">
        <v>0</v>
      </c>
      <c r="H160" s="1"/>
      <c r="I160" s="1">
        <v>1.1776650454939575</v>
      </c>
      <c r="J160" s="1"/>
      <c r="K160" s="1">
        <v>0</v>
      </c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65"/>
    </row>
    <row r="161" spans="1:81" ht="46.8">
      <c r="B161" s="166" t="s">
        <v>2552</v>
      </c>
      <c r="C161" s="70" t="s">
        <v>2551</v>
      </c>
      <c r="D161" s="1"/>
      <c r="E161" s="1">
        <f t="shared" si="6"/>
        <v>1.4</v>
      </c>
      <c r="F161" s="1"/>
      <c r="G161" s="1">
        <v>0</v>
      </c>
      <c r="H161" s="1"/>
      <c r="I161" s="1">
        <v>0</v>
      </c>
      <c r="J161" s="1"/>
      <c r="K161" s="1">
        <v>0</v>
      </c>
      <c r="L161" s="1"/>
      <c r="M161" s="1">
        <v>1.4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65"/>
    </row>
    <row r="162" spans="1:81" ht="31.2">
      <c r="B162" s="166" t="s">
        <v>2550</v>
      </c>
      <c r="C162" s="70" t="s">
        <v>2549</v>
      </c>
      <c r="D162" s="1"/>
      <c r="E162" s="1">
        <f t="shared" si="6"/>
        <v>1.1589893950473171</v>
      </c>
      <c r="F162" s="1"/>
      <c r="G162" s="1">
        <v>0</v>
      </c>
      <c r="H162" s="1"/>
      <c r="I162" s="1">
        <v>0</v>
      </c>
      <c r="J162" s="1"/>
      <c r="K162" s="1">
        <v>1.1589893950473171</v>
      </c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65"/>
    </row>
    <row r="163" spans="1:81" ht="31.2">
      <c r="B163" s="166" t="s">
        <v>2548</v>
      </c>
      <c r="C163" s="70" t="s">
        <v>2547</v>
      </c>
      <c r="D163" s="1"/>
      <c r="E163" s="1">
        <f t="shared" si="6"/>
        <v>3.2949999999999999</v>
      </c>
      <c r="F163" s="1"/>
      <c r="G163" s="1">
        <v>0</v>
      </c>
      <c r="H163" s="1"/>
      <c r="I163" s="1">
        <v>0</v>
      </c>
      <c r="J163" s="1"/>
      <c r="K163" s="1">
        <v>0</v>
      </c>
      <c r="L163" s="1"/>
      <c r="M163" s="1">
        <v>3.2949999999999999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65"/>
    </row>
    <row r="164" spans="1:81" ht="15.6">
      <c r="B164" s="166" t="s">
        <v>2546</v>
      </c>
      <c r="C164" s="70" t="s">
        <v>1708</v>
      </c>
      <c r="D164" s="1"/>
      <c r="E164" s="1">
        <f t="shared" si="6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65"/>
    </row>
    <row r="165" spans="1:81" ht="31.2">
      <c r="B165" s="166" t="s">
        <v>196</v>
      </c>
      <c r="C165" s="70" t="s">
        <v>2545</v>
      </c>
      <c r="D165" s="1"/>
      <c r="E165" s="1">
        <f t="shared" si="6"/>
        <v>1.2651128959368367</v>
      </c>
      <c r="F165" s="1"/>
      <c r="G165" s="1">
        <v>0</v>
      </c>
      <c r="H165" s="1"/>
      <c r="I165" s="1">
        <v>0</v>
      </c>
      <c r="J165" s="1"/>
      <c r="K165" s="1">
        <v>1.2651128959368367</v>
      </c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65"/>
    </row>
    <row r="166" spans="1:81" ht="15.6">
      <c r="B166" s="170" t="s">
        <v>494</v>
      </c>
      <c r="C166" s="169" t="s">
        <v>2544</v>
      </c>
      <c r="D166" s="3"/>
      <c r="E166" s="3">
        <f>SUM(E168:E180,E182)</f>
        <v>10.04625751733821</v>
      </c>
      <c r="F166" s="3"/>
      <c r="G166" s="3">
        <f>SUM(G168:G180,G182)</f>
        <v>0</v>
      </c>
      <c r="H166" s="3"/>
      <c r="I166" s="3">
        <f>SUM(I168:I180,I182)</f>
        <v>5.0020216117222747</v>
      </c>
      <c r="J166" s="3"/>
      <c r="K166" s="3">
        <f>SUM(K168:K180,K182)</f>
        <v>4.8102359056159365</v>
      </c>
      <c r="L166" s="3"/>
      <c r="M166" s="3">
        <f>SUM(M168:M180,M182)</f>
        <v>0.23399999999999999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168"/>
    </row>
    <row r="167" spans="1:81" ht="15.6">
      <c r="B167" s="166" t="s">
        <v>2543</v>
      </c>
      <c r="C167" s="70" t="s">
        <v>1725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65"/>
    </row>
    <row r="168" spans="1:81" ht="31.2">
      <c r="B168" s="166" t="s">
        <v>200</v>
      </c>
      <c r="C168" s="70" t="s">
        <v>2542</v>
      </c>
      <c r="D168" s="1"/>
      <c r="E168" s="1">
        <f t="shared" ref="E168:E180" si="7">SUM(G168,I168,K168,M168)</f>
        <v>0.72799999999999998</v>
      </c>
      <c r="F168" s="1"/>
      <c r="G168" s="1"/>
      <c r="H168" s="1"/>
      <c r="I168" s="1"/>
      <c r="J168" s="1"/>
      <c r="K168" s="1">
        <v>0.72799999999999998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65"/>
    </row>
    <row r="169" spans="1:81" ht="31.2">
      <c r="B169" s="166" t="s">
        <v>94</v>
      </c>
      <c r="C169" s="70" t="s">
        <v>2541</v>
      </c>
      <c r="D169" s="1"/>
      <c r="E169" s="1">
        <f t="shared" si="7"/>
        <v>1.2409971673593614</v>
      </c>
      <c r="F169" s="1"/>
      <c r="G169" s="1"/>
      <c r="H169" s="1"/>
      <c r="I169" s="1">
        <v>1.2409971673593614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65"/>
    </row>
    <row r="170" spans="1:81" ht="31.2">
      <c r="B170" s="166" t="s">
        <v>95</v>
      </c>
      <c r="C170" s="70" t="s">
        <v>2540</v>
      </c>
      <c r="D170" s="1"/>
      <c r="E170" s="1">
        <f t="shared" si="7"/>
        <v>2.4462359056159366</v>
      </c>
      <c r="F170" s="1"/>
      <c r="G170" s="1"/>
      <c r="H170" s="1"/>
      <c r="I170" s="1"/>
      <c r="J170" s="1"/>
      <c r="K170" s="1">
        <v>2.4462359056159366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65"/>
    </row>
    <row r="171" spans="1:81" ht="31.2">
      <c r="B171" s="166" t="s">
        <v>202</v>
      </c>
      <c r="C171" s="70" t="s">
        <v>2539</v>
      </c>
      <c r="D171" s="1"/>
      <c r="E171" s="1">
        <f t="shared" si="7"/>
        <v>0.18</v>
      </c>
      <c r="F171" s="1"/>
      <c r="G171" s="1"/>
      <c r="H171" s="1"/>
      <c r="I171" s="1"/>
      <c r="J171" s="1"/>
      <c r="K171" s="1">
        <v>0.18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65"/>
    </row>
    <row r="172" spans="1:81" s="4" customFormat="1" ht="21.75" customHeight="1">
      <c r="A172" s="13"/>
      <c r="B172" s="166" t="s">
        <v>96</v>
      </c>
      <c r="C172" s="70" t="s">
        <v>2538</v>
      </c>
      <c r="D172" s="1"/>
      <c r="E172" s="1">
        <f t="shared" si="7"/>
        <v>0.18</v>
      </c>
      <c r="F172" s="1"/>
      <c r="G172" s="1"/>
      <c r="H172" s="1"/>
      <c r="I172" s="1"/>
      <c r="J172" s="1"/>
      <c r="K172" s="1">
        <v>0.18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65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1:81" ht="31.2">
      <c r="B173" s="166" t="s">
        <v>97</v>
      </c>
      <c r="C173" s="70" t="s">
        <v>2537</v>
      </c>
      <c r="D173" s="1"/>
      <c r="E173" s="1">
        <f t="shared" si="7"/>
        <v>0.90800000000000003</v>
      </c>
      <c r="F173" s="1"/>
      <c r="G173" s="1"/>
      <c r="H173" s="1"/>
      <c r="I173" s="1">
        <v>0.90800000000000003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65"/>
    </row>
    <row r="174" spans="1:81" ht="31.2">
      <c r="B174" s="166" t="s">
        <v>204</v>
      </c>
      <c r="C174" s="70" t="s">
        <v>2536</v>
      </c>
      <c r="D174" s="1"/>
      <c r="E174" s="1">
        <f t="shared" si="7"/>
        <v>0.82099999999999995</v>
      </c>
      <c r="F174" s="1"/>
      <c r="G174" s="1"/>
      <c r="H174" s="1"/>
      <c r="I174" s="1"/>
      <c r="J174" s="1"/>
      <c r="K174" s="1">
        <v>0.82099999999999995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65"/>
    </row>
    <row r="175" spans="1:81" ht="31.2">
      <c r="B175" s="166" t="s">
        <v>206</v>
      </c>
      <c r="C175" s="70" t="s">
        <v>2535</v>
      </c>
      <c r="D175" s="1"/>
      <c r="E175" s="1">
        <f t="shared" si="7"/>
        <v>1.2985122221814565</v>
      </c>
      <c r="F175" s="1"/>
      <c r="G175" s="1"/>
      <c r="H175" s="1"/>
      <c r="I175" s="1">
        <v>1.2985122221814565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65"/>
    </row>
    <row r="176" spans="1:81" ht="31.2">
      <c r="B176" s="166" t="s">
        <v>208</v>
      </c>
      <c r="C176" s="70" t="s">
        <v>2534</v>
      </c>
      <c r="D176" s="1"/>
      <c r="E176" s="1">
        <f t="shared" si="7"/>
        <v>1.2985122221814565</v>
      </c>
      <c r="F176" s="1"/>
      <c r="G176" s="1"/>
      <c r="H176" s="1"/>
      <c r="I176" s="1">
        <v>1.2985122221814565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65"/>
    </row>
    <row r="177" spans="1:81" ht="31.2">
      <c r="B177" s="166" t="s">
        <v>2533</v>
      </c>
      <c r="C177" s="70" t="s">
        <v>2532</v>
      </c>
      <c r="D177" s="1"/>
      <c r="E177" s="1">
        <f t="shared" si="7"/>
        <v>0.09</v>
      </c>
      <c r="F177" s="1"/>
      <c r="G177" s="1"/>
      <c r="H177" s="1"/>
      <c r="I177" s="1"/>
      <c r="J177" s="1"/>
      <c r="K177" s="1"/>
      <c r="L177" s="1"/>
      <c r="M177" s="1">
        <v>0.09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65"/>
    </row>
    <row r="178" spans="1:81" ht="31.2">
      <c r="B178" s="166" t="s">
        <v>2531</v>
      </c>
      <c r="C178" s="70" t="s">
        <v>2530</v>
      </c>
      <c r="D178" s="1"/>
      <c r="E178" s="1">
        <f t="shared" si="7"/>
        <v>0.112</v>
      </c>
      <c r="F178" s="1"/>
      <c r="G178" s="1"/>
      <c r="H178" s="1"/>
      <c r="I178" s="1">
        <v>0.112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65"/>
    </row>
    <row r="179" spans="1:81" ht="31.2">
      <c r="B179" s="166" t="s">
        <v>2529</v>
      </c>
      <c r="C179" s="70" t="s">
        <v>2528</v>
      </c>
      <c r="D179" s="1"/>
      <c r="E179" s="1">
        <f t="shared" si="7"/>
        <v>0.14399999999999999</v>
      </c>
      <c r="F179" s="1"/>
      <c r="G179" s="1"/>
      <c r="H179" s="1"/>
      <c r="I179" s="1"/>
      <c r="J179" s="1"/>
      <c r="K179" s="1"/>
      <c r="L179" s="1"/>
      <c r="M179" s="1">
        <v>0.14399999999999999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65"/>
    </row>
    <row r="180" spans="1:81" ht="31.2">
      <c r="B180" s="166" t="s">
        <v>2527</v>
      </c>
      <c r="C180" s="70" t="s">
        <v>2526</v>
      </c>
      <c r="D180" s="1"/>
      <c r="E180" s="1">
        <f t="shared" si="7"/>
        <v>0.14399999999999999</v>
      </c>
      <c r="F180" s="1"/>
      <c r="G180" s="1"/>
      <c r="H180" s="1"/>
      <c r="I180" s="1">
        <v>0.14399999999999999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65"/>
    </row>
    <row r="181" spans="1:81" ht="15.6">
      <c r="B181" s="166" t="s">
        <v>2525</v>
      </c>
      <c r="C181" s="70" t="s">
        <v>1708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65"/>
    </row>
    <row r="182" spans="1:81" ht="46.8">
      <c r="B182" s="166" t="s">
        <v>215</v>
      </c>
      <c r="C182" s="70" t="s">
        <v>2524</v>
      </c>
      <c r="D182" s="1"/>
      <c r="E182" s="1">
        <f>SUM(G182,I182,K182,M182)</f>
        <v>0.45500000000000002</v>
      </c>
      <c r="F182" s="1"/>
      <c r="G182" s="1"/>
      <c r="H182" s="1"/>
      <c r="I182" s="1"/>
      <c r="J182" s="1"/>
      <c r="K182" s="1">
        <v>0.45500000000000002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65"/>
    </row>
    <row r="183" spans="1:81" ht="15.6">
      <c r="A183"/>
      <c r="B183" s="170" t="s">
        <v>495</v>
      </c>
      <c r="C183" s="169" t="s">
        <v>2513</v>
      </c>
      <c r="D183" s="3"/>
      <c r="E183" s="3">
        <f>SUM(E185:E206,E208:E209)</f>
        <v>71.73098301996103</v>
      </c>
      <c r="F183" s="3"/>
      <c r="G183" s="3">
        <f>SUM(G185:G206,G208:G209)</f>
        <v>5.6406351367577967</v>
      </c>
      <c r="H183" s="3"/>
      <c r="I183" s="3">
        <f>SUM(I185:I206,I208:I209)</f>
        <v>22.831328440894538</v>
      </c>
      <c r="J183" s="3"/>
      <c r="K183" s="3">
        <f>SUM(K185:K206,K208:K209)</f>
        <v>26.353269552652364</v>
      </c>
      <c r="L183" s="3"/>
      <c r="M183" s="3">
        <f>SUM(M185:M206,M208:M209)</f>
        <v>16.905749889656327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168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</row>
    <row r="184" spans="1:81" ht="15.6">
      <c r="A184"/>
      <c r="B184" s="166" t="s">
        <v>2512</v>
      </c>
      <c r="C184" s="70" t="s">
        <v>1725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65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</row>
    <row r="185" spans="1:81" ht="15.6">
      <c r="A185"/>
      <c r="B185" s="166" t="s">
        <v>243</v>
      </c>
      <c r="C185" s="70" t="s">
        <v>2511</v>
      </c>
      <c r="D185" s="1"/>
      <c r="E185" s="1">
        <f t="shared" ref="E185:E206" si="8">SUM(G185,I185,K185,M185)</f>
        <v>2.5187888023686953</v>
      </c>
      <c r="F185" s="1"/>
      <c r="G185" s="1"/>
      <c r="H185" s="1"/>
      <c r="I185" s="1">
        <v>1.2593944011843452</v>
      </c>
      <c r="J185" s="1"/>
      <c r="K185" s="1">
        <v>1.2593944011843501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6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</row>
    <row r="186" spans="1:81" ht="15.6">
      <c r="A186"/>
      <c r="B186" s="166" t="s">
        <v>245</v>
      </c>
      <c r="C186" s="70" t="s">
        <v>2510</v>
      </c>
      <c r="D186" s="1"/>
      <c r="E186" s="1">
        <f t="shared" si="8"/>
        <v>1.9777151547763436</v>
      </c>
      <c r="F186" s="1"/>
      <c r="G186" s="1"/>
      <c r="H186" s="1"/>
      <c r="I186" s="1"/>
      <c r="J186" s="1"/>
      <c r="K186" s="1">
        <v>1.9777151547763436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65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</row>
    <row r="187" spans="1:81" ht="15.6">
      <c r="A187"/>
      <c r="B187" s="166" t="s">
        <v>98</v>
      </c>
      <c r="C187" s="70" t="s">
        <v>2509</v>
      </c>
      <c r="D187" s="1"/>
      <c r="E187" s="1">
        <f t="shared" si="8"/>
        <v>2.9826374425759101</v>
      </c>
      <c r="F187" s="1"/>
      <c r="G187" s="1"/>
      <c r="H187" s="1"/>
      <c r="I187" s="1"/>
      <c r="J187" s="1"/>
      <c r="K187" s="1">
        <v>1.4913187212879551</v>
      </c>
      <c r="L187" s="1"/>
      <c r="M187" s="1">
        <v>1.4913187212879551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65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</row>
    <row r="188" spans="1:81" ht="15.6">
      <c r="A188"/>
      <c r="B188" s="166" t="s">
        <v>99</v>
      </c>
      <c r="C188" s="70" t="s">
        <v>2508</v>
      </c>
      <c r="D188" s="1"/>
      <c r="E188" s="1">
        <f t="shared" si="8"/>
        <v>0.74098766399006266</v>
      </c>
      <c r="F188" s="1"/>
      <c r="G188" s="1">
        <v>0.74098766399006266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65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</row>
    <row r="189" spans="1:81" ht="15.6">
      <c r="A189"/>
      <c r="B189" s="166" t="s">
        <v>100</v>
      </c>
      <c r="C189" s="70" t="s">
        <v>2507</v>
      </c>
      <c r="D189" s="1"/>
      <c r="E189" s="1">
        <f t="shared" si="8"/>
        <v>0.11148580347985529</v>
      </c>
      <c r="F189" s="1"/>
      <c r="G189" s="1"/>
      <c r="H189" s="1"/>
      <c r="I189" s="1">
        <v>0.11148580347985529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65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</row>
    <row r="190" spans="1:81" ht="15.6">
      <c r="A190"/>
      <c r="B190" s="166" t="s">
        <v>101</v>
      </c>
      <c r="C190" s="70" t="s">
        <v>2506</v>
      </c>
      <c r="D190" s="1"/>
      <c r="E190" s="1">
        <f t="shared" si="8"/>
        <v>2.1516387626488638</v>
      </c>
      <c r="F190" s="1"/>
      <c r="G190" s="1"/>
      <c r="H190" s="1"/>
      <c r="I190" s="1"/>
      <c r="J190" s="1"/>
      <c r="K190" s="1">
        <v>2.1516387626488638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65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</row>
    <row r="191" spans="1:81" ht="15.6">
      <c r="A191"/>
      <c r="B191" s="166" t="s">
        <v>102</v>
      </c>
      <c r="C191" s="70" t="s">
        <v>2505</v>
      </c>
      <c r="D191" s="1"/>
      <c r="E191" s="1">
        <f t="shared" si="8"/>
        <v>1.4497902751374498</v>
      </c>
      <c r="F191" s="1"/>
      <c r="G191" s="1"/>
      <c r="H191" s="1"/>
      <c r="I191" s="1"/>
      <c r="J191" s="1"/>
      <c r="K191" s="1">
        <v>1.4497902751374498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65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</row>
    <row r="192" spans="1:81" ht="15.6">
      <c r="A192"/>
      <c r="B192" s="166" t="s">
        <v>103</v>
      </c>
      <c r="C192" s="70" t="s">
        <v>2504</v>
      </c>
      <c r="D192" s="1"/>
      <c r="E192" s="1">
        <f t="shared" si="8"/>
        <v>1.3483953944177176</v>
      </c>
      <c r="F192" s="1"/>
      <c r="G192" s="1"/>
      <c r="H192" s="1"/>
      <c r="I192" s="1"/>
      <c r="J192" s="1"/>
      <c r="K192" s="1"/>
      <c r="L192" s="1"/>
      <c r="M192" s="1">
        <v>1.3483953944177176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65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</row>
    <row r="193" spans="1:81" ht="15.6">
      <c r="A193"/>
      <c r="B193" s="166" t="s">
        <v>104</v>
      </c>
      <c r="C193" s="70" t="s">
        <v>2503</v>
      </c>
      <c r="D193" s="1"/>
      <c r="E193" s="1">
        <f t="shared" si="8"/>
        <v>3.4956126972143622</v>
      </c>
      <c r="F193" s="1"/>
      <c r="G193" s="1"/>
      <c r="H193" s="1"/>
      <c r="I193" s="1"/>
      <c r="J193" s="1"/>
      <c r="K193" s="1"/>
      <c r="L193" s="1"/>
      <c r="M193" s="1">
        <v>3.4956126972143622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65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</row>
    <row r="194" spans="1:81" ht="15.6">
      <c r="A194"/>
      <c r="B194" s="166" t="s">
        <v>105</v>
      </c>
      <c r="C194" s="70" t="s">
        <v>2502</v>
      </c>
      <c r="D194" s="1"/>
      <c r="E194" s="1">
        <f t="shared" si="8"/>
        <v>1.548249208410889</v>
      </c>
      <c r="F194" s="1"/>
      <c r="G194" s="1"/>
      <c r="H194" s="1"/>
      <c r="I194" s="1"/>
      <c r="J194" s="1"/>
      <c r="K194" s="1"/>
      <c r="L194" s="1"/>
      <c r="M194" s="1">
        <v>1.548249208410889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65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</row>
    <row r="195" spans="1:81" ht="15.6">
      <c r="A195"/>
      <c r="B195" s="166" t="s">
        <v>106</v>
      </c>
      <c r="C195" s="70" t="s">
        <v>2501</v>
      </c>
      <c r="D195" s="1"/>
      <c r="E195" s="1">
        <f t="shared" si="8"/>
        <v>1.5284336305657191</v>
      </c>
      <c r="F195" s="1"/>
      <c r="G195" s="1"/>
      <c r="H195" s="1"/>
      <c r="I195" s="1">
        <v>1.5284336305657191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6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</row>
    <row r="196" spans="1:81" ht="15.6">
      <c r="A196"/>
      <c r="B196" s="166" t="s">
        <v>2500</v>
      </c>
      <c r="C196" s="70" t="s">
        <v>2499</v>
      </c>
      <c r="D196" s="1"/>
      <c r="E196" s="1">
        <f t="shared" si="8"/>
        <v>1.8924085111863616</v>
      </c>
      <c r="F196" s="1"/>
      <c r="G196" s="1"/>
      <c r="H196" s="1"/>
      <c r="I196" s="1">
        <v>1.8924085111863616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65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</row>
    <row r="197" spans="1:81" ht="15.6">
      <c r="A197"/>
      <c r="B197" s="166" t="s">
        <v>2498</v>
      </c>
      <c r="C197" s="70" t="s">
        <v>2497</v>
      </c>
      <c r="D197" s="1"/>
      <c r="E197" s="1">
        <f t="shared" si="8"/>
        <v>1.7897202942414061</v>
      </c>
      <c r="F197" s="1"/>
      <c r="G197" s="1"/>
      <c r="H197" s="1"/>
      <c r="I197" s="1"/>
      <c r="J197" s="1"/>
      <c r="K197" s="1">
        <v>1.7897202942414061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65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</row>
    <row r="198" spans="1:81" ht="15.6">
      <c r="B198" s="166" t="s">
        <v>2496</v>
      </c>
      <c r="C198" s="70" t="s">
        <v>2495</v>
      </c>
      <c r="D198" s="1"/>
      <c r="E198" s="1">
        <f t="shared" si="8"/>
        <v>1.1496919433759987</v>
      </c>
      <c r="F198" s="1"/>
      <c r="G198" s="1"/>
      <c r="H198" s="1"/>
      <c r="I198" s="1"/>
      <c r="J198" s="1"/>
      <c r="K198" s="1">
        <v>1.1496919433759987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65"/>
    </row>
    <row r="199" spans="1:81" s="4" customFormat="1" ht="46.8">
      <c r="A199" s="13"/>
      <c r="B199" s="166" t="s">
        <v>2494</v>
      </c>
      <c r="C199" s="70" t="s">
        <v>2493</v>
      </c>
      <c r="D199" s="1"/>
      <c r="E199" s="1">
        <f t="shared" si="8"/>
        <v>6.9029999999999996</v>
      </c>
      <c r="F199" s="1"/>
      <c r="G199" s="1"/>
      <c r="H199" s="1"/>
      <c r="I199" s="1"/>
      <c r="J199" s="1"/>
      <c r="K199" s="1">
        <v>6.9029999999999996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65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1:81" ht="31.2">
      <c r="B200" s="166" t="s">
        <v>2492</v>
      </c>
      <c r="C200" s="70" t="s">
        <v>2491</v>
      </c>
      <c r="D200" s="1"/>
      <c r="E200" s="1">
        <f t="shared" si="8"/>
        <v>8.1809999999999992</v>
      </c>
      <c r="F200" s="1"/>
      <c r="G200" s="1"/>
      <c r="H200" s="1"/>
      <c r="I200" s="1"/>
      <c r="J200" s="1"/>
      <c r="K200" s="1">
        <v>8.1809999999999992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65"/>
    </row>
    <row r="201" spans="1:81" ht="46.8">
      <c r="B201" s="166" t="s">
        <v>2490</v>
      </c>
      <c r="C201" s="70" t="s">
        <v>2489</v>
      </c>
      <c r="D201" s="1"/>
      <c r="E201" s="1">
        <f t="shared" si="8"/>
        <v>6.5266056773058327</v>
      </c>
      <c r="F201" s="1"/>
      <c r="G201" s="1"/>
      <c r="H201" s="1"/>
      <c r="I201" s="1">
        <v>6.5266056773058327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65"/>
    </row>
    <row r="202" spans="1:81" ht="31.2">
      <c r="B202" s="166" t="s">
        <v>2488</v>
      </c>
      <c r="C202" s="70" t="s">
        <v>2487</v>
      </c>
      <c r="D202" s="1"/>
      <c r="E202" s="1">
        <f t="shared" si="8"/>
        <v>8.6353551908100421</v>
      </c>
      <c r="F202" s="1"/>
      <c r="G202" s="1"/>
      <c r="H202" s="1"/>
      <c r="I202" s="1">
        <v>8.6353551908100421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65"/>
    </row>
    <row r="203" spans="1:81" ht="46.8">
      <c r="B203" s="166" t="s">
        <v>2486</v>
      </c>
      <c r="C203" s="70" t="s">
        <v>2485</v>
      </c>
      <c r="D203" s="1"/>
      <c r="E203" s="1">
        <f t="shared" si="8"/>
        <v>9.0221738683254031</v>
      </c>
      <c r="F203" s="1"/>
      <c r="G203" s="1"/>
      <c r="H203" s="1"/>
      <c r="I203" s="1"/>
      <c r="J203" s="1"/>
      <c r="K203" s="1"/>
      <c r="L203" s="1"/>
      <c r="M203" s="1">
        <v>9.0221738683254031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65"/>
    </row>
    <row r="204" spans="1:81" ht="15.6">
      <c r="B204" s="166" t="s">
        <v>2484</v>
      </c>
      <c r="C204" s="70" t="s">
        <v>2483</v>
      </c>
      <c r="D204" s="1"/>
      <c r="E204" s="1">
        <f t="shared" si="8"/>
        <v>4.8996474727677342</v>
      </c>
      <c r="F204" s="1"/>
      <c r="G204" s="1">
        <v>4.8996474727677342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65"/>
    </row>
    <row r="205" spans="1:81" ht="31.2">
      <c r="B205" s="166" t="s">
        <v>2482</v>
      </c>
      <c r="C205" s="70" t="s">
        <v>2481</v>
      </c>
      <c r="D205" s="1"/>
      <c r="E205" s="1">
        <f t="shared" si="8"/>
        <v>0.63116176643434629</v>
      </c>
      <c r="F205" s="1"/>
      <c r="G205" s="1"/>
      <c r="H205" s="1"/>
      <c r="I205" s="1">
        <v>0.63116176643434629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65"/>
    </row>
    <row r="206" spans="1:81" ht="31.2">
      <c r="B206" s="166" t="s">
        <v>2480</v>
      </c>
      <c r="C206" s="70" t="s">
        <v>2479</v>
      </c>
      <c r="D206" s="1"/>
      <c r="E206" s="1">
        <f t="shared" si="8"/>
        <v>1.226</v>
      </c>
      <c r="F206" s="1"/>
      <c r="G206" s="1"/>
      <c r="H206" s="1"/>
      <c r="I206" s="1">
        <v>1.226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65"/>
    </row>
    <row r="207" spans="1:81" ht="15.6">
      <c r="B207" s="166" t="s">
        <v>2478</v>
      </c>
      <c r="C207" s="70" t="s">
        <v>1708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65"/>
    </row>
    <row r="208" spans="1:81" ht="46.8">
      <c r="B208" s="166" t="s">
        <v>274</v>
      </c>
      <c r="C208" s="70" t="s">
        <v>276</v>
      </c>
      <c r="D208" s="1"/>
      <c r="E208" s="1">
        <f>SUM(G208,I208,K208,M208)</f>
        <v>0.24827168514976869</v>
      </c>
      <c r="F208" s="1"/>
      <c r="G208" s="1"/>
      <c r="H208" s="1"/>
      <c r="I208" s="1">
        <v>0.24827168514976869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65"/>
    </row>
    <row r="209" spans="1:81" ht="46.8">
      <c r="B209" s="166" t="s">
        <v>2477</v>
      </c>
      <c r="C209" s="70" t="s">
        <v>277</v>
      </c>
      <c r="D209" s="1"/>
      <c r="E209" s="1">
        <f>SUM(G209,I209,K209,M209)</f>
        <v>0.77221177477827185</v>
      </c>
      <c r="F209" s="1"/>
      <c r="G209" s="1"/>
      <c r="H209" s="1"/>
      <c r="I209" s="1">
        <v>0.77221177477827185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65"/>
    </row>
    <row r="210" spans="1:81" ht="15.6">
      <c r="B210" s="170" t="s">
        <v>498</v>
      </c>
      <c r="C210" s="169" t="s">
        <v>2523</v>
      </c>
      <c r="D210" s="3"/>
      <c r="E210" s="3">
        <f>SUM(E212:E218,E220:E221)</f>
        <v>3.4355298980935993</v>
      </c>
      <c r="F210" s="3"/>
      <c r="G210" s="3">
        <f>SUM(G212:G218,G220:G221)</f>
        <v>0.44967170668275114</v>
      </c>
      <c r="H210" s="3"/>
      <c r="I210" s="3">
        <f>SUM(I212:I218,I220:I221)</f>
        <v>0.38861809110851708</v>
      </c>
      <c r="J210" s="3"/>
      <c r="K210" s="3">
        <f>SUM(K212:K218,K220:K221)</f>
        <v>2.5972401003023311</v>
      </c>
      <c r="L210" s="3"/>
      <c r="M210" s="3">
        <f>SUM(M212:M218,M220:M221)</f>
        <v>0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168"/>
    </row>
    <row r="211" spans="1:81" s="4" customFormat="1" ht="21.75" customHeight="1">
      <c r="A211" s="13"/>
      <c r="B211" s="166" t="s">
        <v>2522</v>
      </c>
      <c r="C211" s="70" t="s">
        <v>1725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65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</row>
    <row r="212" spans="1:81" ht="46.8">
      <c r="B212" s="166" t="s">
        <v>217</v>
      </c>
      <c r="C212" s="43" t="s">
        <v>2521</v>
      </c>
      <c r="D212" s="1"/>
      <c r="E212" s="1">
        <f t="shared" ref="E212:E218" si="9">SUM(G212,I212,K212,M212)</f>
        <v>0.10902896444988952</v>
      </c>
      <c r="F212" s="1"/>
      <c r="G212" s="1"/>
      <c r="H212" s="1"/>
      <c r="I212" s="1">
        <v>0.10902896444988952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65"/>
    </row>
    <row r="213" spans="1:81" ht="46.8">
      <c r="B213" s="166" t="s">
        <v>218</v>
      </c>
      <c r="C213" s="43" t="s">
        <v>2520</v>
      </c>
      <c r="D213" s="1"/>
      <c r="E213" s="1">
        <f t="shared" si="9"/>
        <v>0.13169835309788636</v>
      </c>
      <c r="F213" s="1"/>
      <c r="G213" s="1"/>
      <c r="H213" s="1"/>
      <c r="I213" s="1"/>
      <c r="J213" s="1"/>
      <c r="K213" s="1">
        <v>0.13169835309788636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65"/>
    </row>
    <row r="214" spans="1:81" ht="46.8">
      <c r="B214" s="166" t="s">
        <v>220</v>
      </c>
      <c r="C214" s="43" t="s">
        <v>2519</v>
      </c>
      <c r="D214" s="1"/>
      <c r="E214" s="1">
        <f t="shared" si="9"/>
        <v>0.17056016220873804</v>
      </c>
      <c r="F214" s="1"/>
      <c r="G214" s="1"/>
      <c r="H214" s="1"/>
      <c r="I214" s="1">
        <v>0.17056016220873804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65"/>
    </row>
    <row r="215" spans="1:81" ht="46.8">
      <c r="B215" s="166" t="s">
        <v>222</v>
      </c>
      <c r="C215" s="43" t="s">
        <v>2518</v>
      </c>
      <c r="D215" s="1"/>
      <c r="E215" s="1">
        <f t="shared" si="9"/>
        <v>0.13169835309788636</v>
      </c>
      <c r="F215" s="1"/>
      <c r="G215" s="1"/>
      <c r="H215" s="1"/>
      <c r="I215" s="1"/>
      <c r="J215" s="1"/>
      <c r="K215" s="1">
        <v>0.13169835309788636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65"/>
    </row>
    <row r="216" spans="1:81" ht="46.8">
      <c r="B216" s="166" t="s">
        <v>224</v>
      </c>
      <c r="C216" s="43" t="s">
        <v>2517</v>
      </c>
      <c r="D216" s="1"/>
      <c r="E216" s="1">
        <f t="shared" si="9"/>
        <v>0.13169835309788636</v>
      </c>
      <c r="F216" s="1"/>
      <c r="G216" s="1"/>
      <c r="H216" s="1"/>
      <c r="I216" s="1"/>
      <c r="J216" s="1"/>
      <c r="K216" s="1">
        <v>0.13169835309788636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65"/>
    </row>
    <row r="217" spans="1:81" ht="46.8">
      <c r="B217" s="166" t="s">
        <v>225</v>
      </c>
      <c r="C217" s="43" t="s">
        <v>2516</v>
      </c>
      <c r="D217" s="1"/>
      <c r="E217" s="1">
        <f t="shared" si="9"/>
        <v>0.10902896444988952</v>
      </c>
      <c r="F217" s="1"/>
      <c r="G217" s="1"/>
      <c r="H217" s="1"/>
      <c r="I217" s="1">
        <v>0.10902896444988952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65"/>
    </row>
    <row r="218" spans="1:81" ht="15.6">
      <c r="B218" s="166" t="s">
        <v>227</v>
      </c>
      <c r="C218" s="43" t="s">
        <v>234</v>
      </c>
      <c r="D218" s="1"/>
      <c r="E218" s="1">
        <f t="shared" si="9"/>
        <v>0.44967170668275114</v>
      </c>
      <c r="F218" s="1"/>
      <c r="G218" s="1">
        <v>0.44967170668275114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65"/>
    </row>
    <row r="219" spans="1:81" ht="15.6">
      <c r="B219" s="166" t="s">
        <v>2515</v>
      </c>
      <c r="C219" s="70" t="s">
        <v>1708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65"/>
    </row>
    <row r="220" spans="1:81" ht="31.2">
      <c r="B220" s="166" t="s">
        <v>236</v>
      </c>
      <c r="C220" s="43" t="s">
        <v>240</v>
      </c>
      <c r="D220" s="1"/>
      <c r="E220" s="1">
        <f>SUM(G220,I220,K220,M220)</f>
        <v>0.70167155339037812</v>
      </c>
      <c r="F220" s="1"/>
      <c r="G220" s="1"/>
      <c r="H220" s="1"/>
      <c r="I220" s="1"/>
      <c r="J220" s="1"/>
      <c r="K220" s="1">
        <v>0.70167155339037812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65"/>
    </row>
    <row r="221" spans="1:81" ht="46.8">
      <c r="A221"/>
      <c r="B221" s="166" t="s">
        <v>238</v>
      </c>
      <c r="C221" s="43" t="s">
        <v>2514</v>
      </c>
      <c r="D221" s="1"/>
      <c r="E221" s="1">
        <f>SUM(G221,I221,K221,M221)</f>
        <v>1.5004734876182941</v>
      </c>
      <c r="F221" s="1"/>
      <c r="G221" s="1"/>
      <c r="H221" s="1"/>
      <c r="I221" s="1"/>
      <c r="J221" s="1"/>
      <c r="K221" s="1">
        <v>1.5004734876182941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65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</row>
    <row r="222" spans="1:81" ht="15.6">
      <c r="B222" s="170" t="s">
        <v>502</v>
      </c>
      <c r="C222" s="169" t="s">
        <v>2476</v>
      </c>
      <c r="D222" s="3"/>
      <c r="E222" s="3">
        <f>SUM(E224:E237,E239)</f>
        <v>10.041264431587644</v>
      </c>
      <c r="F222" s="3"/>
      <c r="G222" s="3">
        <f>SUM(G224:G237,G239)</f>
        <v>0.64398075223700968</v>
      </c>
      <c r="H222" s="3"/>
      <c r="I222" s="3">
        <f>SUM(I224:I237,I239)</f>
        <v>1.2145230173156012</v>
      </c>
      <c r="J222" s="3"/>
      <c r="K222" s="3">
        <f>SUM(K224:K237,K239)</f>
        <v>7.0409205715993073</v>
      </c>
      <c r="L222" s="3"/>
      <c r="M222" s="3">
        <f>SUM(M224:M237,M239)</f>
        <v>1.1418400904357242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168"/>
    </row>
    <row r="223" spans="1:81" ht="15.6">
      <c r="B223" s="166" t="s">
        <v>2475</v>
      </c>
      <c r="C223" s="70" t="s">
        <v>1725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65"/>
    </row>
    <row r="224" spans="1:81" ht="31.2">
      <c r="B224" s="166" t="s">
        <v>278</v>
      </c>
      <c r="C224" s="70" t="s">
        <v>2474</v>
      </c>
      <c r="D224" s="1"/>
      <c r="E224" s="1">
        <f t="shared" ref="E224:E237" si="10">SUM(G224,I224,K224,M224)</f>
        <v>0.80244878718631563</v>
      </c>
      <c r="F224" s="1"/>
      <c r="G224" s="1"/>
      <c r="H224" s="1"/>
      <c r="I224" s="1">
        <v>0.80244878718631563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65"/>
    </row>
    <row r="225" spans="1:81" ht="31.2">
      <c r="B225" s="166" t="s">
        <v>280</v>
      </c>
      <c r="C225" s="70" t="s">
        <v>2473</v>
      </c>
      <c r="D225" s="1"/>
      <c r="E225" s="1">
        <f t="shared" si="10"/>
        <v>0.80244878718631563</v>
      </c>
      <c r="F225" s="1"/>
      <c r="G225" s="1"/>
      <c r="H225" s="1"/>
      <c r="I225" s="1"/>
      <c r="J225" s="1"/>
      <c r="K225" s="1">
        <v>0.80244878718631563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65"/>
    </row>
    <row r="226" spans="1:81" ht="31.2">
      <c r="B226" s="166" t="s">
        <v>282</v>
      </c>
      <c r="C226" s="70" t="s">
        <v>2472</v>
      </c>
      <c r="D226" s="1"/>
      <c r="E226" s="1">
        <f t="shared" si="10"/>
        <v>0.80244878718631563</v>
      </c>
      <c r="F226" s="1"/>
      <c r="G226" s="1"/>
      <c r="H226" s="1"/>
      <c r="I226" s="1"/>
      <c r="J226" s="1"/>
      <c r="K226" s="1"/>
      <c r="L226" s="1"/>
      <c r="M226" s="1">
        <v>0.80244878718631563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65"/>
    </row>
    <row r="227" spans="1:81" ht="46.8">
      <c r="B227" s="166" t="s">
        <v>284</v>
      </c>
      <c r="C227" s="70" t="s">
        <v>297</v>
      </c>
      <c r="D227" s="1"/>
      <c r="E227" s="1">
        <f t="shared" si="10"/>
        <v>2.945556802615827</v>
      </c>
      <c r="F227" s="1"/>
      <c r="G227" s="1"/>
      <c r="H227" s="1"/>
      <c r="I227" s="1"/>
      <c r="J227" s="1"/>
      <c r="K227" s="1">
        <v>2.945556802615827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65"/>
    </row>
    <row r="228" spans="1:81" ht="46.8">
      <c r="B228" s="166" t="s">
        <v>286</v>
      </c>
      <c r="C228" s="70" t="s">
        <v>298</v>
      </c>
      <c r="D228" s="1"/>
      <c r="E228" s="1">
        <f t="shared" si="10"/>
        <v>1.3027305416674919</v>
      </c>
      <c r="F228" s="1"/>
      <c r="G228" s="1"/>
      <c r="H228" s="1"/>
      <c r="I228" s="1"/>
      <c r="J228" s="1"/>
      <c r="K228" s="1">
        <v>1.3027305416674919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65"/>
    </row>
    <row r="229" spans="1:81" s="4" customFormat="1" ht="20.25" customHeight="1">
      <c r="A229" s="13"/>
      <c r="B229" s="166" t="s">
        <v>288</v>
      </c>
      <c r="C229" s="70" t="s">
        <v>2471</v>
      </c>
      <c r="D229" s="1"/>
      <c r="E229" s="1">
        <f t="shared" si="10"/>
        <v>0.2504427698254888</v>
      </c>
      <c r="F229" s="1"/>
      <c r="G229" s="1"/>
      <c r="H229" s="1"/>
      <c r="I229" s="1">
        <v>0.2504427698254888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65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1:81" ht="31.2">
      <c r="B230" s="166" t="s">
        <v>290</v>
      </c>
      <c r="C230" s="70" t="s">
        <v>2470</v>
      </c>
      <c r="D230" s="1"/>
      <c r="E230" s="1">
        <f t="shared" si="10"/>
        <v>0.2504427698254888</v>
      </c>
      <c r="F230" s="1"/>
      <c r="G230" s="1"/>
      <c r="H230" s="1"/>
      <c r="I230" s="1"/>
      <c r="J230" s="1"/>
      <c r="K230" s="1">
        <v>0.2504427698254888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65"/>
    </row>
    <row r="231" spans="1:81" ht="31.2">
      <c r="B231" s="166" t="s">
        <v>292</v>
      </c>
      <c r="C231" s="70" t="s">
        <v>2469</v>
      </c>
      <c r="D231" s="1"/>
      <c r="E231" s="1">
        <f t="shared" si="10"/>
        <v>0.20229547666390388</v>
      </c>
      <c r="F231" s="1"/>
      <c r="G231" s="1"/>
      <c r="H231" s="1"/>
      <c r="I231" s="1"/>
      <c r="J231" s="1"/>
      <c r="K231" s="1"/>
      <c r="L231" s="1"/>
      <c r="M231" s="1">
        <v>0.20229547666390388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65"/>
    </row>
    <row r="232" spans="1:81" ht="31.2">
      <c r="B232" s="166" t="s">
        <v>294</v>
      </c>
      <c r="C232" s="70" t="s">
        <v>2468</v>
      </c>
      <c r="D232" s="1"/>
      <c r="E232" s="1">
        <f t="shared" si="10"/>
        <v>0.1616314603037966</v>
      </c>
      <c r="F232" s="1"/>
      <c r="G232" s="1"/>
      <c r="H232" s="1"/>
      <c r="I232" s="1">
        <v>0.1616314603037966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65"/>
    </row>
    <row r="233" spans="1:81" ht="31.2">
      <c r="B233" s="166" t="s">
        <v>2467</v>
      </c>
      <c r="C233" s="70" t="s">
        <v>2466</v>
      </c>
      <c r="D233" s="1"/>
      <c r="E233" s="1">
        <f t="shared" si="10"/>
        <v>0.13709582658550462</v>
      </c>
      <c r="F233" s="1"/>
      <c r="G233" s="1"/>
      <c r="H233" s="1"/>
      <c r="I233" s="1"/>
      <c r="J233" s="1"/>
      <c r="K233" s="1">
        <v>0.13709582658550462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65"/>
    </row>
    <row r="234" spans="1:81" ht="31.2">
      <c r="B234" s="166" t="s">
        <v>2465</v>
      </c>
      <c r="C234" s="70" t="s">
        <v>2464</v>
      </c>
      <c r="D234" s="1"/>
      <c r="E234" s="1">
        <f t="shared" si="10"/>
        <v>0.13709582658550462</v>
      </c>
      <c r="F234" s="1"/>
      <c r="G234" s="1"/>
      <c r="H234" s="1"/>
      <c r="I234" s="1"/>
      <c r="J234" s="1"/>
      <c r="K234" s="1"/>
      <c r="L234" s="1"/>
      <c r="M234" s="1">
        <v>0.13709582658550462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65"/>
    </row>
    <row r="235" spans="1:81" ht="46.8">
      <c r="B235" s="166" t="s">
        <v>2463</v>
      </c>
      <c r="C235" s="70" t="s">
        <v>2462</v>
      </c>
      <c r="D235" s="1"/>
      <c r="E235" s="1">
        <f t="shared" si="10"/>
        <v>0.19430904555425854</v>
      </c>
      <c r="F235" s="1"/>
      <c r="G235" s="1">
        <v>0.19430904555425854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65"/>
    </row>
    <row r="236" spans="1:81" ht="15.6">
      <c r="B236" s="166" t="s">
        <v>2461</v>
      </c>
      <c r="C236" s="70" t="s">
        <v>194</v>
      </c>
      <c r="D236" s="1"/>
      <c r="E236" s="1">
        <f t="shared" si="10"/>
        <v>7.5526777128642419E-2</v>
      </c>
      <c r="F236" s="1"/>
      <c r="G236" s="1"/>
      <c r="H236" s="1"/>
      <c r="I236" s="1"/>
      <c r="J236" s="1"/>
      <c r="K236" s="1">
        <v>7.5526777128642419E-2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65"/>
    </row>
    <row r="237" spans="1:81" ht="31.2">
      <c r="B237" s="166" t="s">
        <v>2460</v>
      </c>
      <c r="C237" s="70" t="s">
        <v>2459</v>
      </c>
      <c r="D237" s="1"/>
      <c r="E237" s="1">
        <f t="shared" si="10"/>
        <v>0.44967170668275114</v>
      </c>
      <c r="F237" s="1"/>
      <c r="G237" s="1">
        <v>0.44967170668275114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65"/>
    </row>
    <row r="238" spans="1:81" ht="15.6">
      <c r="B238" s="166" t="s">
        <v>2458</v>
      </c>
      <c r="C238" s="70" t="s">
        <v>1708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65"/>
    </row>
    <row r="239" spans="1:81" ht="62.4">
      <c r="B239" s="166" t="s">
        <v>107</v>
      </c>
      <c r="C239" s="70" t="s">
        <v>296</v>
      </c>
      <c r="D239" s="1"/>
      <c r="E239" s="1">
        <f>SUM(G239,I239,K239,M239)</f>
        <v>1.5271190665900367</v>
      </c>
      <c r="F239" s="1"/>
      <c r="G239" s="1"/>
      <c r="H239" s="1"/>
      <c r="I239" s="1"/>
      <c r="J239" s="1"/>
      <c r="K239" s="1">
        <v>1.5271190665900367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65"/>
    </row>
    <row r="240" spans="1:81" ht="15.6">
      <c r="A240"/>
      <c r="B240" s="170" t="s">
        <v>504</v>
      </c>
      <c r="C240" s="169" t="s">
        <v>368</v>
      </c>
      <c r="D240" s="3"/>
      <c r="E240" s="3">
        <f>SUM(E242:E277,E279:E313)</f>
        <v>110.59255661256711</v>
      </c>
      <c r="F240" s="3"/>
      <c r="G240" s="3">
        <f>SUM(G242:G277,G279:G313)</f>
        <v>4.0503606376691668</v>
      </c>
      <c r="H240" s="3"/>
      <c r="I240" s="3">
        <f>SUM(I242:I277,I279:I313)</f>
        <v>38.961033013079295</v>
      </c>
      <c r="J240" s="3"/>
      <c r="K240" s="3">
        <f>SUM(K242:K277,K279:K313)</f>
        <v>43.91602091704069</v>
      </c>
      <c r="L240" s="3"/>
      <c r="M240" s="3">
        <f>SUM(M242:M277,M279:M313)</f>
        <v>23.665142044777962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168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</row>
    <row r="241" spans="1:81" ht="15.6">
      <c r="A241"/>
      <c r="B241" s="166" t="s">
        <v>930</v>
      </c>
      <c r="C241" s="70" t="s">
        <v>1725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65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</row>
    <row r="242" spans="1:81" ht="31.2">
      <c r="A242"/>
      <c r="B242" s="166" t="s">
        <v>369</v>
      </c>
      <c r="C242" s="70" t="s">
        <v>2372</v>
      </c>
      <c r="D242" s="1"/>
      <c r="E242" s="1">
        <f t="shared" ref="E242:E277" si="11">SUM(G242,I242,K242,M242)</f>
        <v>0.16466868267310045</v>
      </c>
      <c r="F242" s="1"/>
      <c r="G242" s="1">
        <v>0.16466868267310045</v>
      </c>
      <c r="H242" s="1"/>
      <c r="I242" s="1">
        <v>0</v>
      </c>
      <c r="J242" s="1"/>
      <c r="K242" s="1">
        <v>0</v>
      </c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65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</row>
    <row r="243" spans="1:81" ht="31.2">
      <c r="A243"/>
      <c r="B243" s="166" t="s">
        <v>370</v>
      </c>
      <c r="C243" s="70" t="s">
        <v>2371</v>
      </c>
      <c r="D243" s="1"/>
      <c r="E243" s="1">
        <f t="shared" si="11"/>
        <v>5.7145082846481808E-2</v>
      </c>
      <c r="F243" s="1"/>
      <c r="G243" s="1">
        <v>5.7145082846481808E-2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65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</row>
    <row r="244" spans="1:81" ht="31.2">
      <c r="A244"/>
      <c r="B244" s="166" t="s">
        <v>372</v>
      </c>
      <c r="C244" s="70" t="s">
        <v>2370</v>
      </c>
      <c r="D244" s="1"/>
      <c r="E244" s="171">
        <f t="shared" si="11"/>
        <v>0.64037821039539067</v>
      </c>
      <c r="F244" s="1"/>
      <c r="G244" s="1">
        <v>0</v>
      </c>
      <c r="H244" s="1"/>
      <c r="I244" s="1">
        <v>0.64037821039539067</v>
      </c>
      <c r="J244" s="1"/>
      <c r="K244" s="1">
        <v>0</v>
      </c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65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</row>
    <row r="245" spans="1:81" ht="31.2">
      <c r="A245"/>
      <c r="B245" s="166" t="s">
        <v>374</v>
      </c>
      <c r="C245" s="70" t="s">
        <v>2369</v>
      </c>
      <c r="D245" s="1"/>
      <c r="E245" s="1">
        <f t="shared" si="11"/>
        <v>6.5270000000000001</v>
      </c>
      <c r="F245" s="1"/>
      <c r="G245" s="1"/>
      <c r="H245" s="1"/>
      <c r="I245" s="1">
        <v>0</v>
      </c>
      <c r="J245" s="1"/>
      <c r="K245" s="1">
        <v>6.5270000000000001</v>
      </c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6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</row>
    <row r="246" spans="1:81" ht="46.8">
      <c r="A246"/>
      <c r="B246" s="166" t="s">
        <v>376</v>
      </c>
      <c r="C246" s="70" t="s">
        <v>2368</v>
      </c>
      <c r="D246" s="1"/>
      <c r="E246" s="1">
        <f t="shared" si="11"/>
        <v>4.5361300742527906</v>
      </c>
      <c r="F246" s="1"/>
      <c r="G246" s="1">
        <v>0</v>
      </c>
      <c r="H246" s="1"/>
      <c r="I246" s="1">
        <v>0</v>
      </c>
      <c r="J246" s="1"/>
      <c r="K246" s="1">
        <v>0</v>
      </c>
      <c r="L246" s="1"/>
      <c r="M246" s="1">
        <v>4.5361300742527906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65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</row>
    <row r="247" spans="1:81" ht="46.8">
      <c r="A247"/>
      <c r="B247" s="166" t="s">
        <v>378</v>
      </c>
      <c r="C247" s="70" t="s">
        <v>2367</v>
      </c>
      <c r="D247" s="1"/>
      <c r="E247" s="1">
        <f t="shared" si="11"/>
        <v>4.5361300742527906</v>
      </c>
      <c r="F247" s="1"/>
      <c r="G247" s="1">
        <v>0</v>
      </c>
      <c r="H247" s="1"/>
      <c r="I247" s="1">
        <v>4.5361300742527906</v>
      </c>
      <c r="J247" s="1"/>
      <c r="K247" s="1">
        <v>0</v>
      </c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65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</row>
    <row r="248" spans="1:81" ht="46.8">
      <c r="A248"/>
      <c r="B248" s="166" t="s">
        <v>379</v>
      </c>
      <c r="C248" s="70" t="s">
        <v>2366</v>
      </c>
      <c r="D248" s="1"/>
      <c r="E248" s="1">
        <f t="shared" si="11"/>
        <v>0.3659304059402233</v>
      </c>
      <c r="F248" s="1"/>
      <c r="G248" s="1">
        <v>0</v>
      </c>
      <c r="H248" s="1"/>
      <c r="I248" s="1">
        <v>0.3659304059402233</v>
      </c>
      <c r="J248" s="1"/>
      <c r="K248" s="1">
        <v>0</v>
      </c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65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</row>
    <row r="249" spans="1:81" ht="46.8">
      <c r="A249"/>
      <c r="B249" s="166" t="s">
        <v>380</v>
      </c>
      <c r="C249" s="70" t="s">
        <v>2365</v>
      </c>
      <c r="D249" s="1"/>
      <c r="E249" s="1">
        <f t="shared" si="11"/>
        <v>0.45741300742527902</v>
      </c>
      <c r="F249" s="1"/>
      <c r="G249" s="1">
        <v>0</v>
      </c>
      <c r="H249" s="1"/>
      <c r="I249" s="1">
        <v>0.45741300742527902</v>
      </c>
      <c r="J249" s="1"/>
      <c r="K249" s="1">
        <v>0</v>
      </c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65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</row>
    <row r="250" spans="1:81" ht="31.2">
      <c r="A250"/>
      <c r="B250" s="166" t="s">
        <v>2364</v>
      </c>
      <c r="C250" s="70" t="s">
        <v>2363</v>
      </c>
      <c r="D250" s="1"/>
      <c r="E250" s="1">
        <f t="shared" si="11"/>
        <v>0.18296520297011165</v>
      </c>
      <c r="F250" s="1"/>
      <c r="G250" s="1">
        <v>0</v>
      </c>
      <c r="H250" s="1"/>
      <c r="I250" s="1">
        <v>0</v>
      </c>
      <c r="J250" s="1"/>
      <c r="K250" s="1">
        <v>0</v>
      </c>
      <c r="L250" s="1"/>
      <c r="M250" s="1">
        <v>0.18296520297011165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65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</row>
    <row r="251" spans="1:81" ht="31.2">
      <c r="A251"/>
      <c r="B251" s="166" t="s">
        <v>2362</v>
      </c>
      <c r="C251" s="70" t="s">
        <v>2361</v>
      </c>
      <c r="D251" s="1"/>
      <c r="E251" s="1">
        <f t="shared" si="11"/>
        <v>0.18296520297011165</v>
      </c>
      <c r="F251" s="1"/>
      <c r="G251" s="1">
        <v>0</v>
      </c>
      <c r="H251" s="1"/>
      <c r="I251" s="1">
        <v>0.18296520297011165</v>
      </c>
      <c r="J251" s="1"/>
      <c r="K251" s="1">
        <v>0</v>
      </c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65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</row>
    <row r="252" spans="1:81" ht="31.2">
      <c r="A252"/>
      <c r="B252" s="166" t="s">
        <v>2360</v>
      </c>
      <c r="C252" s="70" t="s">
        <v>2359</v>
      </c>
      <c r="D252" s="1"/>
      <c r="E252" s="1">
        <f t="shared" si="11"/>
        <v>0.18296520297011165</v>
      </c>
      <c r="F252" s="1"/>
      <c r="G252" s="1">
        <v>0.18296520297011165</v>
      </c>
      <c r="H252" s="1"/>
      <c r="I252" s="1">
        <v>0</v>
      </c>
      <c r="J252" s="1"/>
      <c r="K252" s="1">
        <v>0</v>
      </c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65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</row>
    <row r="253" spans="1:81" ht="31.2">
      <c r="A253"/>
      <c r="B253" s="166" t="s">
        <v>2358</v>
      </c>
      <c r="C253" s="70" t="s">
        <v>2357</v>
      </c>
      <c r="D253" s="1"/>
      <c r="E253" s="1">
        <f t="shared" si="11"/>
        <v>0.18296520297011165</v>
      </c>
      <c r="F253" s="1"/>
      <c r="G253" s="1">
        <v>0.18296520297011165</v>
      </c>
      <c r="H253" s="1"/>
      <c r="I253" s="1">
        <v>0</v>
      </c>
      <c r="J253" s="1"/>
      <c r="K253" s="1">
        <v>0</v>
      </c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65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</row>
    <row r="254" spans="1:81" ht="31.2">
      <c r="A254"/>
      <c r="B254" s="166" t="s">
        <v>2356</v>
      </c>
      <c r="C254" s="70" t="s">
        <v>2355</v>
      </c>
      <c r="D254" s="1"/>
      <c r="E254" s="1">
        <f t="shared" si="11"/>
        <v>0.91482601485055803</v>
      </c>
      <c r="F254" s="1"/>
      <c r="G254" s="1">
        <v>0</v>
      </c>
      <c r="H254" s="1"/>
      <c r="I254" s="1">
        <v>0.91482601485055803</v>
      </c>
      <c r="J254" s="1"/>
      <c r="K254" s="1">
        <v>0</v>
      </c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65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</row>
    <row r="255" spans="1:81" ht="62.4">
      <c r="A255"/>
      <c r="B255" s="166" t="s">
        <v>2354</v>
      </c>
      <c r="C255" s="70" t="s">
        <v>2353</v>
      </c>
      <c r="D255" s="1"/>
      <c r="E255" s="1">
        <f t="shared" si="11"/>
        <v>2.4700302400965071</v>
      </c>
      <c r="F255" s="1"/>
      <c r="G255" s="1">
        <v>0</v>
      </c>
      <c r="H255" s="1"/>
      <c r="I255" s="1">
        <v>2.4700302400965071</v>
      </c>
      <c r="J255" s="1"/>
      <c r="K255" s="1">
        <v>0</v>
      </c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6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</row>
    <row r="256" spans="1:81" ht="46.8">
      <c r="A256"/>
      <c r="B256" s="166" t="s">
        <v>2352</v>
      </c>
      <c r="C256" s="70" t="s">
        <v>2351</v>
      </c>
      <c r="D256" s="1"/>
      <c r="E256" s="1">
        <f t="shared" si="11"/>
        <v>0.22870650371263951</v>
      </c>
      <c r="F256" s="1"/>
      <c r="G256" s="1">
        <v>0.22870650371263951</v>
      </c>
      <c r="H256" s="1"/>
      <c r="I256" s="1">
        <v>0</v>
      </c>
      <c r="J256" s="1"/>
      <c r="K256" s="1">
        <v>0</v>
      </c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65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</row>
    <row r="257" spans="1:81" ht="46.8">
      <c r="A257"/>
      <c r="B257" s="166" t="s">
        <v>2350</v>
      </c>
      <c r="C257" s="70" t="s">
        <v>2349</v>
      </c>
      <c r="D257" s="1"/>
      <c r="E257" s="1">
        <f t="shared" si="11"/>
        <v>0.22870650371263951</v>
      </c>
      <c r="F257" s="1"/>
      <c r="G257" s="1">
        <v>0.22870650371263951</v>
      </c>
      <c r="H257" s="1"/>
      <c r="I257" s="1">
        <v>0</v>
      </c>
      <c r="J257" s="1"/>
      <c r="K257" s="1">
        <v>0</v>
      </c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65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</row>
    <row r="258" spans="1:81" ht="46.8">
      <c r="A258"/>
      <c r="B258" s="166" t="s">
        <v>2348</v>
      </c>
      <c r="C258" s="70" t="s">
        <v>2347</v>
      </c>
      <c r="D258" s="1"/>
      <c r="E258" s="1">
        <f t="shared" si="11"/>
        <v>0.41167170668275122</v>
      </c>
      <c r="F258" s="1"/>
      <c r="G258" s="1">
        <v>0.41167170668275122</v>
      </c>
      <c r="H258" s="1"/>
      <c r="I258" s="1">
        <v>0</v>
      </c>
      <c r="J258" s="1"/>
      <c r="K258" s="1">
        <v>0</v>
      </c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65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</row>
    <row r="259" spans="1:81" ht="46.8">
      <c r="A259"/>
      <c r="B259" s="166" t="s">
        <v>2346</v>
      </c>
      <c r="C259" s="70" t="s">
        <v>2345</v>
      </c>
      <c r="D259" s="1"/>
      <c r="E259" s="1">
        <f t="shared" si="11"/>
        <v>0.3659304059402233</v>
      </c>
      <c r="F259" s="1"/>
      <c r="G259" s="1">
        <v>0.3659304059402233</v>
      </c>
      <c r="H259" s="1"/>
      <c r="I259" s="1">
        <v>0</v>
      </c>
      <c r="J259" s="1"/>
      <c r="K259" s="1">
        <v>0</v>
      </c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65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</row>
    <row r="260" spans="1:81" ht="46.8">
      <c r="A260"/>
      <c r="B260" s="166" t="s">
        <v>2344</v>
      </c>
      <c r="C260" s="70" t="s">
        <v>2343</v>
      </c>
      <c r="D260" s="1"/>
      <c r="E260" s="1">
        <f t="shared" si="11"/>
        <v>0.22870650371263951</v>
      </c>
      <c r="F260" s="1"/>
      <c r="G260" s="1">
        <v>0.22870650371263951</v>
      </c>
      <c r="H260" s="1"/>
      <c r="I260" s="1">
        <v>0</v>
      </c>
      <c r="J260" s="1"/>
      <c r="K260" s="1">
        <v>0</v>
      </c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65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</row>
    <row r="261" spans="1:81" ht="46.8">
      <c r="A261"/>
      <c r="B261" s="166" t="s">
        <v>2342</v>
      </c>
      <c r="C261" s="70" t="s">
        <v>2341</v>
      </c>
      <c r="D261" s="1"/>
      <c r="E261" s="1">
        <f t="shared" si="11"/>
        <v>0.22870650371263951</v>
      </c>
      <c r="F261" s="1"/>
      <c r="G261" s="1">
        <v>0.22870650371263951</v>
      </c>
      <c r="H261" s="1"/>
      <c r="I261" s="1">
        <v>0</v>
      </c>
      <c r="J261" s="1"/>
      <c r="K261" s="1">
        <v>0</v>
      </c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65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</row>
    <row r="262" spans="1:81" ht="46.8">
      <c r="A262"/>
      <c r="B262" s="166" t="s">
        <v>2340</v>
      </c>
      <c r="C262" s="70" t="s">
        <v>2339</v>
      </c>
      <c r="D262" s="1"/>
      <c r="E262" s="1">
        <f t="shared" si="11"/>
        <v>0.27444780445516737</v>
      </c>
      <c r="F262" s="1"/>
      <c r="G262" s="1">
        <v>0</v>
      </c>
      <c r="H262" s="1"/>
      <c r="I262" s="1">
        <v>0.27444780445516737</v>
      </c>
      <c r="J262" s="1"/>
      <c r="K262" s="1">
        <v>0</v>
      </c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65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</row>
    <row r="263" spans="1:81" ht="46.8">
      <c r="A263"/>
      <c r="B263" s="166" t="s">
        <v>2338</v>
      </c>
      <c r="C263" s="70" t="s">
        <v>2337</v>
      </c>
      <c r="D263" s="1"/>
      <c r="E263" s="1">
        <f t="shared" si="11"/>
        <v>0.22870650371263951</v>
      </c>
      <c r="F263" s="1"/>
      <c r="G263" s="1">
        <v>0</v>
      </c>
      <c r="H263" s="1"/>
      <c r="I263" s="1">
        <v>0.22870650371263951</v>
      </c>
      <c r="J263" s="1"/>
      <c r="K263" s="1">
        <v>0</v>
      </c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65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</row>
    <row r="264" spans="1:81" ht="62.4">
      <c r="A264"/>
      <c r="B264" s="166" t="s">
        <v>2336</v>
      </c>
      <c r="C264" s="70" t="s">
        <v>2335</v>
      </c>
      <c r="D264" s="1"/>
      <c r="E264" s="1">
        <f t="shared" si="11"/>
        <v>0.27444780445516737</v>
      </c>
      <c r="F264" s="1"/>
      <c r="G264" s="1">
        <v>0.27444780445516737</v>
      </c>
      <c r="H264" s="1"/>
      <c r="I264" s="1">
        <v>0</v>
      </c>
      <c r="J264" s="1"/>
      <c r="K264" s="1">
        <v>0</v>
      </c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65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</row>
    <row r="265" spans="1:81" ht="46.8">
      <c r="A265"/>
      <c r="B265" s="166" t="s">
        <v>2334</v>
      </c>
      <c r="C265" s="70" t="s">
        <v>2333</v>
      </c>
      <c r="D265" s="1"/>
      <c r="E265" s="1">
        <f t="shared" si="11"/>
        <v>0.22870650371263951</v>
      </c>
      <c r="F265" s="1"/>
      <c r="G265" s="1">
        <v>0</v>
      </c>
      <c r="H265" s="1"/>
      <c r="I265" s="1">
        <v>0</v>
      </c>
      <c r="J265" s="1"/>
      <c r="K265" s="1">
        <v>0.22870650371263951</v>
      </c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</row>
    <row r="266" spans="1:81" ht="46.8">
      <c r="A266"/>
      <c r="B266" s="166" t="s">
        <v>2332</v>
      </c>
      <c r="C266" s="70" t="s">
        <v>2331</v>
      </c>
      <c r="D266" s="1"/>
      <c r="E266" s="1">
        <f t="shared" si="11"/>
        <v>0.27444780445516737</v>
      </c>
      <c r="F266" s="1"/>
      <c r="G266" s="1">
        <v>0</v>
      </c>
      <c r="H266" s="1"/>
      <c r="I266" s="1">
        <v>0.27444780445516737</v>
      </c>
      <c r="J266" s="1"/>
      <c r="K266" s="1">
        <v>0</v>
      </c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65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</row>
    <row r="267" spans="1:81" ht="46.8">
      <c r="A267"/>
      <c r="B267" s="166" t="s">
        <v>2330</v>
      </c>
      <c r="C267" s="70" t="s">
        <v>2329</v>
      </c>
      <c r="D267" s="1"/>
      <c r="E267" s="1">
        <f t="shared" si="11"/>
        <v>0.32018910519769539</v>
      </c>
      <c r="F267" s="1"/>
      <c r="G267" s="1">
        <v>0.32018910519769539</v>
      </c>
      <c r="H267" s="1"/>
      <c r="I267" s="1">
        <v>0</v>
      </c>
      <c r="J267" s="1"/>
      <c r="K267" s="1">
        <v>0</v>
      </c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65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</row>
    <row r="268" spans="1:81" ht="46.8">
      <c r="A268"/>
      <c r="B268" s="166" t="s">
        <v>2328</v>
      </c>
      <c r="C268" s="70" t="s">
        <v>2327</v>
      </c>
      <c r="D268" s="1"/>
      <c r="E268" s="1">
        <f t="shared" si="11"/>
        <v>0.27444780445516737</v>
      </c>
      <c r="F268" s="1"/>
      <c r="G268" s="1">
        <v>0.27444780445516737</v>
      </c>
      <c r="H268" s="1"/>
      <c r="I268" s="1">
        <v>0</v>
      </c>
      <c r="J268" s="1"/>
      <c r="K268" s="1">
        <v>0</v>
      </c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65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</row>
    <row r="269" spans="1:81" ht="46.8">
      <c r="A269"/>
      <c r="B269" s="166" t="s">
        <v>2326</v>
      </c>
      <c r="C269" s="70" t="s">
        <v>2325</v>
      </c>
      <c r="D269" s="1"/>
      <c r="E269" s="1">
        <f t="shared" si="11"/>
        <v>0.22870650371263951</v>
      </c>
      <c r="F269" s="1"/>
      <c r="G269" s="1">
        <v>0</v>
      </c>
      <c r="H269" s="1"/>
      <c r="I269" s="1">
        <v>0.22870650371263951</v>
      </c>
      <c r="J269" s="1"/>
      <c r="K269" s="1">
        <v>0</v>
      </c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65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</row>
    <row r="270" spans="1:81" ht="46.8">
      <c r="A270"/>
      <c r="B270" s="166" t="s">
        <v>2324</v>
      </c>
      <c r="C270" s="70" t="s">
        <v>2323</v>
      </c>
      <c r="D270" s="1"/>
      <c r="E270" s="1">
        <f t="shared" si="11"/>
        <v>0.22870650371263951</v>
      </c>
      <c r="F270" s="1"/>
      <c r="G270" s="1">
        <v>0.22870650371263951</v>
      </c>
      <c r="H270" s="1"/>
      <c r="I270" s="1">
        <v>0</v>
      </c>
      <c r="J270" s="1"/>
      <c r="K270" s="1">
        <v>0</v>
      </c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65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</row>
    <row r="271" spans="1:81" ht="46.8">
      <c r="A271"/>
      <c r="B271" s="166" t="s">
        <v>2322</v>
      </c>
      <c r="C271" s="70" t="s">
        <v>2321</v>
      </c>
      <c r="D271" s="1"/>
      <c r="E271" s="1">
        <f t="shared" si="11"/>
        <v>0.14179803230183649</v>
      </c>
      <c r="F271" s="1"/>
      <c r="G271" s="1">
        <v>0.14179803230183649</v>
      </c>
      <c r="H271" s="1"/>
      <c r="I271" s="1">
        <v>0</v>
      </c>
      <c r="J271" s="1"/>
      <c r="K271" s="1">
        <v>0</v>
      </c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65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</row>
    <row r="272" spans="1:81" ht="46.8">
      <c r="A272"/>
      <c r="B272" s="166" t="s">
        <v>2320</v>
      </c>
      <c r="C272" s="70" t="s">
        <v>2319</v>
      </c>
      <c r="D272" s="1"/>
      <c r="E272" s="1">
        <f t="shared" si="11"/>
        <v>0.14179803230183649</v>
      </c>
      <c r="F272" s="1"/>
      <c r="G272" s="1">
        <v>0.14179803230183649</v>
      </c>
      <c r="H272" s="1"/>
      <c r="I272" s="1">
        <v>0</v>
      </c>
      <c r="J272" s="1"/>
      <c r="K272" s="1">
        <v>0</v>
      </c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65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</row>
    <row r="273" spans="1:81" ht="46.8">
      <c r="A273"/>
      <c r="B273" s="166" t="s">
        <v>2318</v>
      </c>
      <c r="C273" s="70" t="s">
        <v>2317</v>
      </c>
      <c r="D273" s="1"/>
      <c r="E273" s="1">
        <f t="shared" si="11"/>
        <v>0.12350151200482534</v>
      </c>
      <c r="F273" s="1"/>
      <c r="G273" s="1">
        <v>0.12350151200482534</v>
      </c>
      <c r="H273" s="1"/>
      <c r="I273" s="1">
        <v>0</v>
      </c>
      <c r="J273" s="1"/>
      <c r="K273" s="1">
        <v>0</v>
      </c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65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</row>
    <row r="274" spans="1:81" ht="46.8">
      <c r="A274"/>
      <c r="B274" s="166" t="s">
        <v>2316</v>
      </c>
      <c r="C274" s="70" t="s">
        <v>2315</v>
      </c>
      <c r="D274" s="1"/>
      <c r="E274" s="1">
        <f t="shared" si="11"/>
        <v>6.4037821039539075E-2</v>
      </c>
      <c r="F274" s="1"/>
      <c r="G274" s="1">
        <v>6.4037821039539075E-2</v>
      </c>
      <c r="H274" s="1"/>
      <c r="I274" s="1">
        <v>0</v>
      </c>
      <c r="J274" s="1"/>
      <c r="K274" s="1">
        <v>0</v>
      </c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65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</row>
    <row r="275" spans="1:81" ht="46.8">
      <c r="A275"/>
      <c r="B275" s="166" t="s">
        <v>2314</v>
      </c>
      <c r="C275" s="70" t="s">
        <v>2313</v>
      </c>
      <c r="D275" s="1"/>
      <c r="E275" s="1">
        <f t="shared" si="11"/>
        <v>0.20126172326712277</v>
      </c>
      <c r="F275" s="1"/>
      <c r="G275" s="1">
        <v>0.20126172326712277</v>
      </c>
      <c r="H275" s="1"/>
      <c r="I275" s="1">
        <v>0</v>
      </c>
      <c r="J275" s="1"/>
      <c r="K275" s="1">
        <v>0</v>
      </c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6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</row>
    <row r="276" spans="1:81" ht="46.8">
      <c r="A276"/>
      <c r="B276" s="166" t="s">
        <v>2312</v>
      </c>
      <c r="C276" s="70" t="s">
        <v>2311</v>
      </c>
      <c r="D276" s="1"/>
      <c r="E276" s="1">
        <f t="shared" si="11"/>
        <v>0.18296520297011165</v>
      </c>
      <c r="F276" s="1"/>
      <c r="G276" s="1">
        <v>0</v>
      </c>
      <c r="H276" s="1"/>
      <c r="I276" s="1">
        <v>0.18296520297011165</v>
      </c>
      <c r="J276" s="1"/>
      <c r="K276" s="1">
        <v>0</v>
      </c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65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</row>
    <row r="277" spans="1:81" ht="78">
      <c r="A277"/>
      <c r="B277" s="166" t="s">
        <v>2310</v>
      </c>
      <c r="C277" s="70" t="s">
        <v>2309</v>
      </c>
      <c r="D277" s="1"/>
      <c r="E277" s="1">
        <f t="shared" si="11"/>
        <v>1.3722390222758372</v>
      </c>
      <c r="F277" s="1"/>
      <c r="G277" s="1">
        <v>0</v>
      </c>
      <c r="H277" s="1"/>
      <c r="I277" s="1">
        <v>1.3722390222758372</v>
      </c>
      <c r="J277" s="1"/>
      <c r="K277" s="1">
        <v>0</v>
      </c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65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</row>
    <row r="278" spans="1:81" ht="15.6">
      <c r="A278"/>
      <c r="B278" s="166" t="s">
        <v>2308</v>
      </c>
      <c r="C278" s="70" t="s">
        <v>1708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65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</row>
    <row r="279" spans="1:81" ht="46.8">
      <c r="A279"/>
      <c r="B279" s="166" t="s">
        <v>400</v>
      </c>
      <c r="C279" s="70" t="s">
        <v>2307</v>
      </c>
      <c r="D279" s="1"/>
      <c r="E279" s="1">
        <f t="shared" ref="E279:E313" si="12">SUM(G279,I279,K279,M279)</f>
        <v>4.7570952772229029</v>
      </c>
      <c r="F279" s="1"/>
      <c r="G279" s="1">
        <v>0</v>
      </c>
      <c r="H279" s="1"/>
      <c r="I279" s="1">
        <v>0</v>
      </c>
      <c r="J279" s="1"/>
      <c r="K279" s="1">
        <v>4.7570952772229029</v>
      </c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65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</row>
    <row r="280" spans="1:81" ht="62.4">
      <c r="A280"/>
      <c r="B280" s="166" t="s">
        <v>403</v>
      </c>
      <c r="C280" s="70" t="s">
        <v>2306</v>
      </c>
      <c r="D280" s="1"/>
      <c r="E280" s="1">
        <f t="shared" si="12"/>
        <v>0.75023902227583716</v>
      </c>
      <c r="F280" s="1"/>
      <c r="G280" s="1">
        <v>0</v>
      </c>
      <c r="H280" s="1"/>
      <c r="I280" s="1">
        <v>0</v>
      </c>
      <c r="J280" s="1"/>
      <c r="K280" s="1">
        <v>0.75023902227583716</v>
      </c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65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</row>
    <row r="281" spans="1:81" ht="78">
      <c r="A281"/>
      <c r="B281" s="166" t="s">
        <v>404</v>
      </c>
      <c r="C281" s="70" t="s">
        <v>2305</v>
      </c>
      <c r="D281" s="1"/>
      <c r="E281" s="1">
        <f t="shared" si="12"/>
        <v>4.1899031480155555</v>
      </c>
      <c r="F281" s="1"/>
      <c r="G281" s="1">
        <v>0</v>
      </c>
      <c r="H281" s="1"/>
      <c r="I281" s="1">
        <v>4.1899031480155555</v>
      </c>
      <c r="J281" s="1"/>
      <c r="K281" s="1">
        <v>0</v>
      </c>
      <c r="L281" s="1"/>
      <c r="M281" s="1">
        <v>0</v>
      </c>
      <c r="N281" s="1"/>
      <c r="O281" s="172"/>
      <c r="P281" s="1"/>
      <c r="Q281" s="1"/>
      <c r="R281" s="1"/>
      <c r="S281" s="1"/>
      <c r="T281" s="1"/>
      <c r="U281" s="1"/>
      <c r="V281" s="1"/>
      <c r="W281" s="1"/>
      <c r="X281" s="165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</row>
    <row r="282" spans="1:81" ht="46.8">
      <c r="A282"/>
      <c r="B282" s="166" t="s">
        <v>406</v>
      </c>
      <c r="C282" s="70" t="s">
        <v>2304</v>
      </c>
      <c r="D282" s="1"/>
      <c r="E282" s="1">
        <f t="shared" si="12"/>
        <v>0.91482601485055803</v>
      </c>
      <c r="F282" s="1"/>
      <c r="G282" s="1">
        <v>0</v>
      </c>
      <c r="H282" s="1"/>
      <c r="I282" s="1">
        <v>0</v>
      </c>
      <c r="J282" s="1"/>
      <c r="K282" s="1">
        <v>0.91482601485055803</v>
      </c>
      <c r="L282" s="1"/>
      <c r="M282" s="1">
        <v>0</v>
      </c>
      <c r="N282" s="1"/>
      <c r="O282" s="172"/>
      <c r="P282" s="1"/>
      <c r="Q282" s="1"/>
      <c r="R282" s="1"/>
      <c r="S282" s="1"/>
      <c r="T282" s="1"/>
      <c r="U282" s="1"/>
      <c r="V282" s="1"/>
      <c r="W282" s="1"/>
      <c r="X282" s="165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</row>
    <row r="283" spans="1:81" ht="62.4">
      <c r="A283"/>
      <c r="B283" s="166" t="s">
        <v>111</v>
      </c>
      <c r="C283" s="70" t="s">
        <v>2303</v>
      </c>
      <c r="D283" s="1"/>
      <c r="E283" s="1">
        <f t="shared" si="12"/>
        <v>1.1892738193057257</v>
      </c>
      <c r="F283" s="1"/>
      <c r="G283" s="1">
        <v>0</v>
      </c>
      <c r="H283" s="1"/>
      <c r="I283" s="1">
        <v>0</v>
      </c>
      <c r="J283" s="1"/>
      <c r="K283" s="1">
        <v>0</v>
      </c>
      <c r="L283" s="1"/>
      <c r="M283" s="1">
        <v>1.1892738193057257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65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</row>
    <row r="284" spans="1:81" ht="62.4">
      <c r="A284"/>
      <c r="B284" s="166" t="s">
        <v>407</v>
      </c>
      <c r="C284" s="70" t="s">
        <v>2302</v>
      </c>
      <c r="D284" s="1"/>
      <c r="E284" s="1">
        <f t="shared" si="12"/>
        <v>0.82334341336550243</v>
      </c>
      <c r="F284" s="1"/>
      <c r="G284" s="1">
        <v>0</v>
      </c>
      <c r="H284" s="1"/>
      <c r="I284" s="1">
        <v>0</v>
      </c>
      <c r="J284" s="1"/>
      <c r="K284" s="1">
        <v>0.82334341336550243</v>
      </c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65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1" ht="46.8">
      <c r="A285"/>
      <c r="B285" s="166" t="s">
        <v>408</v>
      </c>
      <c r="C285" s="70" t="s">
        <v>2301</v>
      </c>
      <c r="D285" s="1"/>
      <c r="E285" s="1">
        <f t="shared" si="12"/>
        <v>1.7839107289585887</v>
      </c>
      <c r="F285" s="1"/>
      <c r="G285" s="1">
        <v>0</v>
      </c>
      <c r="H285" s="1"/>
      <c r="I285" s="1">
        <v>0</v>
      </c>
      <c r="J285" s="1"/>
      <c r="K285" s="1">
        <v>1.7839107289585887</v>
      </c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6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</row>
    <row r="286" spans="1:81" ht="62.4">
      <c r="A286"/>
      <c r="B286" s="166" t="s">
        <v>409</v>
      </c>
      <c r="C286" s="70" t="s">
        <v>2300</v>
      </c>
      <c r="D286" s="1"/>
      <c r="E286" s="1">
        <f t="shared" si="12"/>
        <v>3.7050453601447604</v>
      </c>
      <c r="F286" s="1"/>
      <c r="G286" s="1">
        <v>0</v>
      </c>
      <c r="H286" s="1"/>
      <c r="I286" s="1">
        <v>0</v>
      </c>
      <c r="J286" s="1"/>
      <c r="K286" s="1">
        <v>0</v>
      </c>
      <c r="L286" s="1"/>
      <c r="M286" s="1">
        <v>3.7050453601447604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65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</row>
    <row r="287" spans="1:81" ht="62.4">
      <c r="A287"/>
      <c r="B287" s="166" t="s">
        <v>2299</v>
      </c>
      <c r="C287" s="70" t="s">
        <v>2298</v>
      </c>
      <c r="D287" s="1"/>
      <c r="E287" s="1">
        <f t="shared" si="12"/>
        <v>7.9589863291998544</v>
      </c>
      <c r="F287" s="1"/>
      <c r="G287" s="1">
        <v>0</v>
      </c>
      <c r="H287" s="1"/>
      <c r="I287" s="1">
        <v>0</v>
      </c>
      <c r="J287" s="1"/>
      <c r="K287" s="1">
        <v>7.9589863291998544</v>
      </c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65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</row>
    <row r="288" spans="1:81" ht="62.4">
      <c r="A288"/>
      <c r="B288" s="166" t="s">
        <v>2297</v>
      </c>
      <c r="C288" s="70" t="s">
        <v>2296</v>
      </c>
      <c r="D288" s="1"/>
      <c r="E288" s="1">
        <f t="shared" si="12"/>
        <v>3.4305975556895936</v>
      </c>
      <c r="F288" s="1"/>
      <c r="G288" s="1">
        <v>0</v>
      </c>
      <c r="H288" s="1"/>
      <c r="I288" s="1">
        <v>0</v>
      </c>
      <c r="J288" s="1"/>
      <c r="K288" s="1">
        <v>0</v>
      </c>
      <c r="L288" s="1"/>
      <c r="M288" s="1">
        <v>3.4305975556895936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65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</row>
    <row r="289" spans="1:81" ht="62.4">
      <c r="A289"/>
      <c r="B289" s="166" t="s">
        <v>2295</v>
      </c>
      <c r="C289" s="70" t="s">
        <v>2294</v>
      </c>
      <c r="D289" s="1"/>
      <c r="E289" s="1">
        <f t="shared" si="12"/>
        <v>1.3722390222758372</v>
      </c>
      <c r="F289" s="1"/>
      <c r="G289" s="1">
        <v>0</v>
      </c>
      <c r="H289" s="1"/>
      <c r="I289" s="1">
        <v>0</v>
      </c>
      <c r="J289" s="1"/>
      <c r="K289" s="1">
        <v>1.3722390222758372</v>
      </c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65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</row>
    <row r="290" spans="1:81" ht="46.8">
      <c r="A290"/>
      <c r="B290" s="166" t="s">
        <v>2293</v>
      </c>
      <c r="C290" s="70" t="s">
        <v>2292</v>
      </c>
      <c r="D290" s="1"/>
      <c r="E290" s="1">
        <f t="shared" si="12"/>
        <v>2.4700302400965071</v>
      </c>
      <c r="F290" s="1"/>
      <c r="G290" s="1">
        <v>0</v>
      </c>
      <c r="H290" s="1"/>
      <c r="I290" s="1">
        <v>2.4700302400965071</v>
      </c>
      <c r="J290" s="1"/>
      <c r="K290" s="1">
        <v>0</v>
      </c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65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</row>
    <row r="291" spans="1:81" ht="46.8">
      <c r="A291"/>
      <c r="B291" s="166" t="s">
        <v>2291</v>
      </c>
      <c r="C291" s="70" t="s">
        <v>2290</v>
      </c>
      <c r="D291" s="1"/>
      <c r="E291" s="1">
        <f t="shared" si="12"/>
        <v>1.5094629245034208</v>
      </c>
      <c r="F291" s="1"/>
      <c r="G291" s="1">
        <v>0</v>
      </c>
      <c r="H291" s="1"/>
      <c r="I291" s="1">
        <v>1.5094629245034208</v>
      </c>
      <c r="J291" s="1"/>
      <c r="K291" s="1">
        <v>0</v>
      </c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65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</row>
    <row r="292" spans="1:81" ht="46.8">
      <c r="A292"/>
      <c r="B292" s="166" t="s">
        <v>2289</v>
      </c>
      <c r="C292" s="70" t="s">
        <v>2288</v>
      </c>
      <c r="D292" s="1"/>
      <c r="E292" s="1">
        <f t="shared" si="12"/>
        <v>0.54889560891033473</v>
      </c>
      <c r="F292" s="1"/>
      <c r="G292" s="1">
        <v>0</v>
      </c>
      <c r="H292" s="1"/>
      <c r="I292" s="1">
        <v>0.54889560891033473</v>
      </c>
      <c r="J292" s="1"/>
      <c r="K292" s="1">
        <v>0</v>
      </c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65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</row>
    <row r="293" spans="1:81" ht="46.8">
      <c r="A293"/>
      <c r="B293" s="166" t="s">
        <v>2287</v>
      </c>
      <c r="C293" s="70" t="s">
        <v>2286</v>
      </c>
      <c r="D293" s="1"/>
      <c r="E293" s="1">
        <f t="shared" si="12"/>
        <v>1.6466868267310049</v>
      </c>
      <c r="F293" s="1"/>
      <c r="G293" s="1">
        <v>0</v>
      </c>
      <c r="H293" s="1"/>
      <c r="I293" s="1">
        <v>1.6466868267310049</v>
      </c>
      <c r="J293" s="1"/>
      <c r="K293" s="1">
        <v>0</v>
      </c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65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</row>
    <row r="294" spans="1:81" ht="46.8">
      <c r="A294"/>
      <c r="B294" s="166" t="s">
        <v>2285</v>
      </c>
      <c r="C294" s="70" t="s">
        <v>2284</v>
      </c>
      <c r="D294" s="1"/>
      <c r="E294" s="1">
        <f t="shared" si="12"/>
        <v>2.0583585334137555</v>
      </c>
      <c r="F294" s="1"/>
      <c r="G294" s="1">
        <v>0</v>
      </c>
      <c r="H294" s="1"/>
      <c r="I294" s="1">
        <v>0</v>
      </c>
      <c r="J294" s="1"/>
      <c r="K294" s="1">
        <v>2.0583585334137555</v>
      </c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65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</row>
    <row r="295" spans="1:81" ht="46.8">
      <c r="B295" s="166" t="s">
        <v>2283</v>
      </c>
      <c r="C295" s="70" t="s">
        <v>2282</v>
      </c>
      <c r="D295" s="1"/>
      <c r="E295" s="1">
        <f t="shared" si="12"/>
        <v>2.4700302400965071</v>
      </c>
      <c r="F295" s="1"/>
      <c r="G295" s="1">
        <v>0</v>
      </c>
      <c r="H295" s="1"/>
      <c r="I295" s="1">
        <v>0</v>
      </c>
      <c r="J295" s="1"/>
      <c r="K295" s="1">
        <v>2.4700302400965071</v>
      </c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65"/>
    </row>
    <row r="296" spans="1:81" ht="46.8">
      <c r="B296" s="166" t="s">
        <v>2281</v>
      </c>
      <c r="C296" s="70" t="s">
        <v>2280</v>
      </c>
      <c r="D296" s="1"/>
      <c r="E296" s="1">
        <f t="shared" si="12"/>
        <v>2.6072541423240905</v>
      </c>
      <c r="F296" s="1"/>
      <c r="G296" s="1">
        <v>0</v>
      </c>
      <c r="H296" s="1"/>
      <c r="I296" s="1">
        <v>0</v>
      </c>
      <c r="J296" s="1"/>
      <c r="K296" s="1">
        <v>2.6072541423240905</v>
      </c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65"/>
    </row>
    <row r="297" spans="1:81" ht="46.8">
      <c r="B297" s="166" t="s">
        <v>2279</v>
      </c>
      <c r="C297" s="70" t="s">
        <v>2278</v>
      </c>
      <c r="D297" s="1"/>
      <c r="E297" s="1">
        <f t="shared" si="12"/>
        <v>3.1561497512344254</v>
      </c>
      <c r="F297" s="1"/>
      <c r="G297" s="1">
        <v>0</v>
      </c>
      <c r="H297" s="1"/>
      <c r="I297" s="1">
        <v>0</v>
      </c>
      <c r="J297" s="1"/>
      <c r="K297" s="1">
        <v>0</v>
      </c>
      <c r="L297" s="1"/>
      <c r="M297" s="1">
        <v>3.1561497512344254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65"/>
    </row>
    <row r="298" spans="1:81" ht="46.8">
      <c r="B298" s="166" t="s">
        <v>2277</v>
      </c>
      <c r="C298" s="70" t="s">
        <v>2276</v>
      </c>
      <c r="D298" s="1"/>
      <c r="E298" s="1">
        <f t="shared" si="12"/>
        <v>1.0977912178206695</v>
      </c>
      <c r="F298" s="1"/>
      <c r="G298" s="1">
        <v>0</v>
      </c>
      <c r="H298" s="1"/>
      <c r="I298" s="1">
        <v>0</v>
      </c>
      <c r="J298" s="1"/>
      <c r="K298" s="1">
        <v>0</v>
      </c>
      <c r="L298" s="1"/>
      <c r="M298" s="1">
        <v>1.0977912178206695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65"/>
    </row>
    <row r="299" spans="1:81" ht="46.8">
      <c r="B299" s="166" t="s">
        <v>2275</v>
      </c>
      <c r="C299" s="70" t="s">
        <v>2274</v>
      </c>
      <c r="D299" s="1"/>
      <c r="E299" s="1">
        <f t="shared" si="12"/>
        <v>1.6466868267310049</v>
      </c>
      <c r="F299" s="1"/>
      <c r="G299" s="1">
        <v>0</v>
      </c>
      <c r="H299" s="1"/>
      <c r="I299" s="1">
        <v>1.6466868267310049</v>
      </c>
      <c r="J299" s="1"/>
      <c r="K299" s="1">
        <v>0</v>
      </c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65"/>
    </row>
    <row r="300" spans="1:81" ht="46.8">
      <c r="B300" s="166" t="s">
        <v>2273</v>
      </c>
      <c r="C300" s="70" t="s">
        <v>2272</v>
      </c>
      <c r="D300" s="1"/>
      <c r="E300" s="1">
        <f t="shared" si="12"/>
        <v>3.2933736534620097</v>
      </c>
      <c r="F300" s="1"/>
      <c r="G300" s="1">
        <v>0</v>
      </c>
      <c r="H300" s="1"/>
      <c r="I300" s="1">
        <v>3.2933736534620097</v>
      </c>
      <c r="J300" s="1"/>
      <c r="K300" s="1">
        <v>0</v>
      </c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65"/>
    </row>
    <row r="301" spans="1:81" ht="46.8">
      <c r="B301" s="166" t="s">
        <v>2271</v>
      </c>
      <c r="C301" s="70" t="s">
        <v>2270</v>
      </c>
      <c r="D301" s="1"/>
      <c r="E301" s="1">
        <f t="shared" si="12"/>
        <v>5.7634038935585163</v>
      </c>
      <c r="F301" s="1"/>
      <c r="G301" s="1">
        <v>0</v>
      </c>
      <c r="H301" s="1"/>
      <c r="I301" s="1">
        <v>5.7634038935585163</v>
      </c>
      <c r="J301" s="1"/>
      <c r="K301" s="1">
        <v>0</v>
      </c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65"/>
    </row>
    <row r="302" spans="1:81" ht="62.4">
      <c r="B302" s="166" t="s">
        <v>2269</v>
      </c>
      <c r="C302" s="70" t="s">
        <v>2268</v>
      </c>
      <c r="D302" s="1"/>
      <c r="E302" s="1">
        <f t="shared" si="12"/>
        <v>2.7444780445516743</v>
      </c>
      <c r="F302" s="1"/>
      <c r="G302" s="1">
        <v>0</v>
      </c>
      <c r="H302" s="1"/>
      <c r="I302" s="1">
        <v>0</v>
      </c>
      <c r="J302" s="1"/>
      <c r="K302" s="1">
        <v>2.7444780445516743</v>
      </c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65"/>
    </row>
    <row r="303" spans="1:81" s="4" customFormat="1" ht="18" customHeight="1">
      <c r="A303" s="13"/>
      <c r="B303" s="166" t="s">
        <v>2267</v>
      </c>
      <c r="C303" s="70" t="s">
        <v>2266</v>
      </c>
      <c r="D303" s="1"/>
      <c r="E303" s="1">
        <f t="shared" si="12"/>
        <v>1.9211346311861719</v>
      </c>
      <c r="F303" s="1"/>
      <c r="G303" s="1">
        <v>0</v>
      </c>
      <c r="H303" s="1"/>
      <c r="I303" s="1">
        <v>0</v>
      </c>
      <c r="J303" s="1"/>
      <c r="K303" s="1">
        <v>1.9211346311861719</v>
      </c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65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</row>
    <row r="304" spans="1:81" ht="46.8">
      <c r="B304" s="166" t="s">
        <v>2265</v>
      </c>
      <c r="C304" s="70" t="s">
        <v>2264</v>
      </c>
      <c r="D304" s="1"/>
      <c r="E304" s="1">
        <f t="shared" si="12"/>
        <v>1.6466868267310049</v>
      </c>
      <c r="F304" s="1"/>
      <c r="G304" s="1">
        <v>0</v>
      </c>
      <c r="H304" s="1"/>
      <c r="I304" s="1">
        <v>0</v>
      </c>
      <c r="J304" s="1"/>
      <c r="K304" s="1">
        <v>1.6466868267310049</v>
      </c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65"/>
    </row>
    <row r="305" spans="1:81" ht="46.8">
      <c r="B305" s="166" t="s">
        <v>2263</v>
      </c>
      <c r="C305" s="70" t="s">
        <v>2262</v>
      </c>
      <c r="D305" s="1"/>
      <c r="E305" s="1">
        <f t="shared" si="12"/>
        <v>1.5094629245034208</v>
      </c>
      <c r="F305" s="1"/>
      <c r="G305" s="1">
        <v>0</v>
      </c>
      <c r="H305" s="1"/>
      <c r="I305" s="1">
        <v>0</v>
      </c>
      <c r="J305" s="1"/>
      <c r="K305" s="1">
        <v>1.5094629245034208</v>
      </c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65"/>
    </row>
    <row r="306" spans="1:81" ht="62.4">
      <c r="B306" s="166" t="s">
        <v>2261</v>
      </c>
      <c r="C306" s="70" t="s">
        <v>2260</v>
      </c>
      <c r="D306" s="1"/>
      <c r="E306" s="1">
        <f t="shared" si="12"/>
        <v>3.2933736534620097</v>
      </c>
      <c r="F306" s="1"/>
      <c r="G306" s="1">
        <v>0</v>
      </c>
      <c r="H306" s="1"/>
      <c r="I306" s="1">
        <v>0</v>
      </c>
      <c r="J306" s="1"/>
      <c r="K306" s="1">
        <v>0</v>
      </c>
      <c r="L306" s="1"/>
      <c r="M306" s="1">
        <v>3.2933736534620097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65"/>
    </row>
    <row r="307" spans="1:81" ht="62.4">
      <c r="B307" s="166" t="s">
        <v>2259</v>
      </c>
      <c r="C307" s="70" t="s">
        <v>2258</v>
      </c>
      <c r="D307" s="1"/>
      <c r="E307" s="1">
        <f t="shared" si="12"/>
        <v>2.4700302400965071</v>
      </c>
      <c r="F307" s="1"/>
      <c r="G307" s="1">
        <v>0</v>
      </c>
      <c r="H307" s="1"/>
      <c r="I307" s="1">
        <v>0</v>
      </c>
      <c r="J307" s="1"/>
      <c r="K307" s="1">
        <v>0</v>
      </c>
      <c r="L307" s="1"/>
      <c r="M307" s="1">
        <v>2.4700302400965071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65"/>
    </row>
    <row r="308" spans="1:81" s="4" customFormat="1" ht="78">
      <c r="A308" s="13"/>
      <c r="B308" s="166" t="s">
        <v>2257</v>
      </c>
      <c r="C308" s="70" t="s">
        <v>2256</v>
      </c>
      <c r="D308" s="1"/>
      <c r="E308" s="171">
        <f t="shared" si="12"/>
        <v>0.82334341336550243</v>
      </c>
      <c r="F308" s="1"/>
      <c r="G308" s="1">
        <v>0</v>
      </c>
      <c r="H308" s="1"/>
      <c r="I308" s="1">
        <v>0</v>
      </c>
      <c r="J308" s="1"/>
      <c r="K308" s="1">
        <v>0.82334341336550243</v>
      </c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65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</row>
    <row r="309" spans="1:81" ht="62.4">
      <c r="B309" s="166" t="s">
        <v>2255</v>
      </c>
      <c r="C309" s="70" t="s">
        <v>2254</v>
      </c>
      <c r="D309" s="1"/>
      <c r="E309" s="1">
        <f t="shared" si="12"/>
        <v>1.3722390222758372</v>
      </c>
      <c r="F309" s="1"/>
      <c r="G309" s="1">
        <v>0</v>
      </c>
      <c r="H309" s="1"/>
      <c r="I309" s="1">
        <v>0</v>
      </c>
      <c r="J309" s="1"/>
      <c r="K309" s="1">
        <v>1.3722390222758372</v>
      </c>
      <c r="L309" s="1"/>
      <c r="M309" s="1">
        <v>0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65"/>
    </row>
    <row r="310" spans="1:81" ht="46.8">
      <c r="B310" s="166" t="s">
        <v>2253</v>
      </c>
      <c r="C310" s="70" t="s">
        <v>2252</v>
      </c>
      <c r="D310" s="1"/>
      <c r="E310" s="1">
        <f t="shared" si="12"/>
        <v>1.1892738193057257</v>
      </c>
      <c r="F310" s="1"/>
      <c r="G310" s="1">
        <v>0</v>
      </c>
      <c r="H310" s="1"/>
      <c r="I310" s="1">
        <v>0</v>
      </c>
      <c r="J310" s="1"/>
      <c r="K310" s="1">
        <v>1.1892738193057257</v>
      </c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65"/>
    </row>
    <row r="311" spans="1:81" ht="46.8">
      <c r="B311" s="166" t="s">
        <v>2251</v>
      </c>
      <c r="C311" s="70" t="s">
        <v>2250</v>
      </c>
      <c r="D311" s="1"/>
      <c r="E311" s="1">
        <f t="shared" si="12"/>
        <v>5.7634038935585163</v>
      </c>
      <c r="F311" s="1"/>
      <c r="G311" s="1">
        <v>0</v>
      </c>
      <c r="H311" s="1"/>
      <c r="I311" s="1">
        <v>5.7634038935585163</v>
      </c>
      <c r="J311" s="1"/>
      <c r="K311" s="1">
        <v>0</v>
      </c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65"/>
    </row>
    <row r="312" spans="1:81" ht="46.8">
      <c r="B312" s="166" t="s">
        <v>2249</v>
      </c>
      <c r="C312" s="70" t="s">
        <v>2248</v>
      </c>
      <c r="D312" s="1"/>
      <c r="E312" s="1">
        <f t="shared" si="12"/>
        <v>0.45741300742527902</v>
      </c>
      <c r="F312" s="1"/>
      <c r="G312" s="1">
        <v>0</v>
      </c>
      <c r="H312" s="1"/>
      <c r="I312" s="1">
        <v>0</v>
      </c>
      <c r="J312" s="1"/>
      <c r="K312" s="1">
        <v>0.45741300742527902</v>
      </c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65"/>
    </row>
    <row r="313" spans="1:81" ht="62.4">
      <c r="B313" s="166" t="s">
        <v>2247</v>
      </c>
      <c r="C313" s="70" t="s">
        <v>2246</v>
      </c>
      <c r="D313" s="1"/>
      <c r="E313" s="1">
        <f t="shared" si="12"/>
        <v>0.60378516980136843</v>
      </c>
      <c r="F313" s="1"/>
      <c r="G313" s="1">
        <v>0</v>
      </c>
      <c r="H313" s="1"/>
      <c r="I313" s="1">
        <v>0</v>
      </c>
      <c r="J313" s="1"/>
      <c r="K313" s="1">
        <v>0</v>
      </c>
      <c r="L313" s="1"/>
      <c r="M313" s="1">
        <v>0.60378516980136843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65"/>
    </row>
    <row r="314" spans="1:81" s="4" customFormat="1" ht="20.25" customHeight="1">
      <c r="A314" s="13"/>
      <c r="B314" s="170" t="s">
        <v>505</v>
      </c>
      <c r="C314" s="169" t="s">
        <v>2457</v>
      </c>
      <c r="D314" s="3"/>
      <c r="E314" s="3">
        <f>SUM(E316:E322,E324)</f>
        <v>21.197864267704148</v>
      </c>
      <c r="F314" s="3"/>
      <c r="G314" s="3">
        <f>SUM(G316:G322,G324)</f>
        <v>0</v>
      </c>
      <c r="H314" s="3"/>
      <c r="I314" s="3">
        <f>SUM(I316:I322,I324)</f>
        <v>6.5733517913949955</v>
      </c>
      <c r="J314" s="3"/>
      <c r="K314" s="3">
        <f>SUM(K316:K322,K324)</f>
        <v>11.995512476309152</v>
      </c>
      <c r="L314" s="3"/>
      <c r="M314" s="3">
        <f>SUM(M316:M322,M324)</f>
        <v>2.629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168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</row>
    <row r="315" spans="1:81" ht="15.6">
      <c r="B315" s="166" t="s">
        <v>2456</v>
      </c>
      <c r="C315" s="70" t="s">
        <v>1725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65"/>
    </row>
    <row r="316" spans="1:81" ht="46.8">
      <c r="A316"/>
      <c r="B316" s="166" t="s">
        <v>302</v>
      </c>
      <c r="C316" s="70" t="s">
        <v>2455</v>
      </c>
      <c r="D316" s="1"/>
      <c r="E316" s="1">
        <f t="shared" ref="E316:E322" si="13">SUM(G316,I316,K316,M316)</f>
        <v>1.7198729079190493</v>
      </c>
      <c r="F316" s="1"/>
      <c r="G316" s="1"/>
      <c r="H316" s="1"/>
      <c r="I316" s="1">
        <v>1.7198729079190493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65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</row>
    <row r="317" spans="1:81" ht="15.6">
      <c r="A317"/>
      <c r="B317" s="166" t="s">
        <v>303</v>
      </c>
      <c r="C317" s="70" t="s">
        <v>2454</v>
      </c>
      <c r="D317" s="1"/>
      <c r="E317" s="1">
        <f t="shared" si="13"/>
        <v>0.20126172326712277</v>
      </c>
      <c r="F317" s="1"/>
      <c r="G317" s="1"/>
      <c r="H317" s="1"/>
      <c r="I317" s="1">
        <v>0.20126172326712277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65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</row>
    <row r="318" spans="1:81" ht="15.6">
      <c r="A318"/>
      <c r="B318" s="166" t="s">
        <v>304</v>
      </c>
      <c r="C318" s="70" t="s">
        <v>2453</v>
      </c>
      <c r="D318" s="1"/>
      <c r="E318" s="1">
        <f t="shared" si="13"/>
        <v>0.68699175016019443</v>
      </c>
      <c r="F318" s="1"/>
      <c r="G318" s="1"/>
      <c r="H318" s="1"/>
      <c r="I318" s="1">
        <v>0.68699175016019443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65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</row>
    <row r="319" spans="1:81" ht="15.6">
      <c r="A319"/>
      <c r="B319" s="166" t="s">
        <v>306</v>
      </c>
      <c r="C319" s="70" t="s">
        <v>2452</v>
      </c>
      <c r="D319" s="1"/>
      <c r="E319" s="1">
        <f t="shared" si="13"/>
        <v>0.46696126757378464</v>
      </c>
      <c r="F319" s="1"/>
      <c r="G319" s="1"/>
      <c r="H319" s="1"/>
      <c r="I319" s="1">
        <v>0.46696126757378464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65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</row>
    <row r="320" spans="1:81" ht="15.6">
      <c r="A320"/>
      <c r="B320" s="166" t="s">
        <v>308</v>
      </c>
      <c r="C320" s="70" t="s">
        <v>2451</v>
      </c>
      <c r="D320" s="1"/>
      <c r="E320" s="1">
        <f t="shared" si="13"/>
        <v>9.7371557574159162E-2</v>
      </c>
      <c r="F320" s="1"/>
      <c r="G320" s="1"/>
      <c r="H320" s="1"/>
      <c r="I320" s="1">
        <v>9.7371557574159162E-2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65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</row>
    <row r="321" spans="1:81" ht="46.8">
      <c r="A321"/>
      <c r="B321" s="166" t="s">
        <v>310</v>
      </c>
      <c r="C321" s="70" t="s">
        <v>2450</v>
      </c>
      <c r="D321" s="1"/>
      <c r="E321" s="1">
        <f t="shared" si="13"/>
        <v>5.1935124763091514</v>
      </c>
      <c r="F321" s="1"/>
      <c r="G321" s="1"/>
      <c r="H321" s="1"/>
      <c r="I321" s="1"/>
      <c r="J321" s="1"/>
      <c r="K321" s="1">
        <v>5.1935124763091514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65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</row>
    <row r="322" spans="1:81" ht="15.6">
      <c r="A322"/>
      <c r="B322" s="166" t="s">
        <v>313</v>
      </c>
      <c r="C322" s="70" t="s">
        <v>2449</v>
      </c>
      <c r="D322" s="1"/>
      <c r="E322" s="1">
        <f t="shared" si="13"/>
        <v>2.629</v>
      </c>
      <c r="F322" s="1"/>
      <c r="G322" s="1"/>
      <c r="H322" s="1"/>
      <c r="I322" s="1"/>
      <c r="J322" s="1"/>
      <c r="K322" s="1"/>
      <c r="L322" s="1"/>
      <c r="M322" s="1">
        <v>2.629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65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</row>
    <row r="323" spans="1:81" ht="15.6">
      <c r="A323"/>
      <c r="B323" s="166" t="s">
        <v>2448</v>
      </c>
      <c r="C323" s="70" t="s">
        <v>1708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65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</row>
    <row r="324" spans="1:81" ht="31.2">
      <c r="A324"/>
      <c r="B324" s="166" t="s">
        <v>108</v>
      </c>
      <c r="C324" s="70" t="s">
        <v>322</v>
      </c>
      <c r="D324" s="1"/>
      <c r="E324" s="1">
        <f>SUM(G324,I324,K324,M324)</f>
        <v>10.202892584900685</v>
      </c>
      <c r="F324" s="1"/>
      <c r="G324" s="1"/>
      <c r="H324" s="1"/>
      <c r="I324" s="1">
        <v>3.400892584900685</v>
      </c>
      <c r="J324" s="1"/>
      <c r="K324" s="1">
        <v>6.8019999999999996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65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</row>
    <row r="325" spans="1:81" ht="15.6">
      <c r="B325" s="170" t="s">
        <v>506</v>
      </c>
      <c r="C325" s="169" t="s">
        <v>353</v>
      </c>
      <c r="D325" s="3"/>
      <c r="E325" s="3">
        <f>SUM(E327:E353)</f>
        <v>24.625209281394891</v>
      </c>
      <c r="F325" s="3"/>
      <c r="G325" s="3">
        <f>SUM(G327:G353)</f>
        <v>8.2513511259361056</v>
      </c>
      <c r="H325" s="3"/>
      <c r="I325" s="3">
        <f>SUM(I327:I353)</f>
        <v>1.4973160933847389</v>
      </c>
      <c r="J325" s="3"/>
      <c r="K325" s="3">
        <f>SUM(K327:K353)</f>
        <v>12.356181763092779</v>
      </c>
      <c r="L325" s="3"/>
      <c r="M325" s="3">
        <f>SUM(M327:M353)</f>
        <v>2.5203602989812652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168"/>
    </row>
    <row r="326" spans="1:81" ht="15.6">
      <c r="B326" s="166" t="s">
        <v>2423</v>
      </c>
      <c r="C326" s="70" t="s">
        <v>1725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65"/>
    </row>
    <row r="327" spans="1:81" ht="56.25" customHeight="1">
      <c r="B327" s="166" t="s">
        <v>354</v>
      </c>
      <c r="C327" s="70" t="s">
        <v>2422</v>
      </c>
      <c r="D327" s="1"/>
      <c r="E327" s="1">
        <f t="shared" ref="E327:E353" si="14">SUM(G327,I327,K327,M327)</f>
        <v>0.45629257426359082</v>
      </c>
      <c r="F327" s="1"/>
      <c r="G327" s="1"/>
      <c r="H327" s="1"/>
      <c r="I327" s="1">
        <v>0.45629257426359082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65"/>
    </row>
    <row r="328" spans="1:81" ht="31.2">
      <c r="B328" s="166" t="s">
        <v>109</v>
      </c>
      <c r="C328" s="70" t="s">
        <v>2421</v>
      </c>
      <c r="D328" s="1"/>
      <c r="E328" s="1">
        <f t="shared" si="14"/>
        <v>0.8293515606628139</v>
      </c>
      <c r="F328" s="1"/>
      <c r="G328" s="1"/>
      <c r="H328" s="1"/>
      <c r="I328" s="1"/>
      <c r="J328" s="1"/>
      <c r="K328" s="1">
        <v>0.8293515606628139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65"/>
    </row>
    <row r="329" spans="1:81" ht="31.2">
      <c r="B329" s="166" t="s">
        <v>110</v>
      </c>
      <c r="C329" s="70" t="s">
        <v>2420</v>
      </c>
      <c r="D329" s="1"/>
      <c r="E329" s="1">
        <f t="shared" si="14"/>
        <v>7.0311714682182869</v>
      </c>
      <c r="F329" s="1"/>
      <c r="G329" s="1"/>
      <c r="H329" s="1"/>
      <c r="I329" s="1"/>
      <c r="J329" s="1"/>
      <c r="K329" s="1">
        <v>7.0311714682182869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65"/>
    </row>
    <row r="330" spans="1:81" ht="62.4">
      <c r="B330" s="166" t="s">
        <v>358</v>
      </c>
      <c r="C330" s="70" t="s">
        <v>2419</v>
      </c>
      <c r="D330" s="1"/>
      <c r="E330" s="1">
        <f t="shared" si="14"/>
        <v>0.35042593464053595</v>
      </c>
      <c r="F330" s="1"/>
      <c r="G330" s="1"/>
      <c r="H330" s="1"/>
      <c r="I330" s="1"/>
      <c r="J330" s="1"/>
      <c r="K330" s="1">
        <v>0.35042593464053595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65"/>
    </row>
    <row r="331" spans="1:81" ht="46.8">
      <c r="B331" s="166" t="s">
        <v>2418</v>
      </c>
      <c r="C331" s="70" t="s">
        <v>2417</v>
      </c>
      <c r="D331" s="1"/>
      <c r="E331" s="1">
        <f t="shared" si="14"/>
        <v>2.5203602989812652</v>
      </c>
      <c r="F331" s="1"/>
      <c r="G331" s="1"/>
      <c r="H331" s="1"/>
      <c r="I331" s="1"/>
      <c r="J331" s="1"/>
      <c r="K331" s="1">
        <v>2.5203602989812652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65"/>
    </row>
    <row r="332" spans="1:81" ht="46.8">
      <c r="B332" s="166" t="s">
        <v>2416</v>
      </c>
      <c r="C332" s="70" t="s">
        <v>2415</v>
      </c>
      <c r="D332" s="1"/>
      <c r="E332" s="1">
        <f t="shared" si="14"/>
        <v>2.5203602989812652</v>
      </c>
      <c r="F332" s="1"/>
      <c r="G332" s="1"/>
      <c r="H332" s="1"/>
      <c r="I332" s="1"/>
      <c r="J332" s="1"/>
      <c r="K332" s="1"/>
      <c r="L332" s="1"/>
      <c r="M332" s="1">
        <v>2.5203602989812652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65"/>
    </row>
    <row r="333" spans="1:81" ht="46.8">
      <c r="B333" s="166" t="s">
        <v>2414</v>
      </c>
      <c r="C333" s="70" t="s">
        <v>2413</v>
      </c>
      <c r="D333" s="1"/>
      <c r="E333" s="1">
        <f t="shared" si="14"/>
        <v>0.63502373373047027</v>
      </c>
      <c r="F333" s="1"/>
      <c r="G333" s="1"/>
      <c r="H333" s="1"/>
      <c r="I333" s="1">
        <v>0.63502373373047027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65"/>
    </row>
    <row r="334" spans="1:81" ht="31.2">
      <c r="B334" s="166" t="s">
        <v>2412</v>
      </c>
      <c r="C334" s="70" t="s">
        <v>2411</v>
      </c>
      <c r="D334" s="1"/>
      <c r="E334" s="1">
        <f t="shared" si="14"/>
        <v>4.3999999999999997E-2</v>
      </c>
      <c r="F334" s="1"/>
      <c r="G334" s="1">
        <v>4.3999999999999997E-2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65"/>
    </row>
    <row r="335" spans="1:81" ht="31.2">
      <c r="B335" s="166" t="s">
        <v>2410</v>
      </c>
      <c r="C335" s="70" t="s">
        <v>2409</v>
      </c>
      <c r="D335" s="1"/>
      <c r="E335" s="1">
        <f t="shared" si="14"/>
        <v>4.5999999999999999E-2</v>
      </c>
      <c r="F335" s="1"/>
      <c r="G335" s="1">
        <v>4.5999999999999999E-2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65"/>
    </row>
    <row r="336" spans="1:81" ht="31.2">
      <c r="B336" s="166" t="s">
        <v>2408</v>
      </c>
      <c r="C336" s="70" t="s">
        <v>2407</v>
      </c>
      <c r="D336" s="1"/>
      <c r="E336" s="1">
        <f t="shared" si="14"/>
        <v>0.33857715399999999</v>
      </c>
      <c r="F336" s="1"/>
      <c r="G336" s="45">
        <v>0.33857715399999999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65"/>
    </row>
    <row r="337" spans="1:81" ht="31.2">
      <c r="B337" s="166" t="s">
        <v>2406</v>
      </c>
      <c r="C337" s="70" t="s">
        <v>2405</v>
      </c>
      <c r="D337" s="1"/>
      <c r="E337" s="1">
        <f t="shared" si="14"/>
        <v>0.2241489475412978</v>
      </c>
      <c r="F337" s="1"/>
      <c r="G337" s="1">
        <v>0.2241489475412978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65"/>
    </row>
    <row r="338" spans="1:81" ht="31.2">
      <c r="B338" s="166" t="s">
        <v>2404</v>
      </c>
      <c r="C338" s="70" t="s">
        <v>2403</v>
      </c>
      <c r="D338" s="1"/>
      <c r="E338" s="1">
        <f t="shared" si="14"/>
        <v>0.2241489475412978</v>
      </c>
      <c r="F338" s="1"/>
      <c r="G338" s="1">
        <v>0.2241489475412978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65"/>
    </row>
    <row r="339" spans="1:81" ht="31.2">
      <c r="B339" s="166" t="s">
        <v>2402</v>
      </c>
      <c r="C339" s="43" t="s">
        <v>2401</v>
      </c>
      <c r="D339" s="1"/>
      <c r="E339" s="1">
        <f t="shared" si="14"/>
        <v>0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65"/>
    </row>
    <row r="340" spans="1:81" ht="31.2">
      <c r="B340" s="166" t="s">
        <v>2400</v>
      </c>
      <c r="C340" s="70" t="s">
        <v>2399</v>
      </c>
      <c r="D340" s="1"/>
      <c r="E340" s="1">
        <f t="shared" si="14"/>
        <v>0.90505999999999998</v>
      </c>
      <c r="F340" s="1"/>
      <c r="G340" s="1">
        <v>0.90505999999999998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65"/>
    </row>
    <row r="341" spans="1:81" ht="46.8">
      <c r="B341" s="166" t="s">
        <v>2398</v>
      </c>
      <c r="C341" s="70" t="s">
        <v>2397</v>
      </c>
      <c r="D341" s="1"/>
      <c r="E341" s="1">
        <f t="shared" si="14"/>
        <v>1.1068399999999998</v>
      </c>
      <c r="F341" s="1"/>
      <c r="G341" s="1">
        <v>1.1068399999999998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65"/>
    </row>
    <row r="342" spans="1:81" ht="46.8">
      <c r="B342" s="166" t="s">
        <v>2396</v>
      </c>
      <c r="C342" s="70" t="s">
        <v>2395</v>
      </c>
      <c r="D342" s="1"/>
      <c r="E342" s="1">
        <f t="shared" si="14"/>
        <v>0.56875999999999993</v>
      </c>
      <c r="F342" s="1"/>
      <c r="G342" s="1">
        <v>0.56875999999999993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65"/>
    </row>
    <row r="343" spans="1:81" s="4" customFormat="1" ht="46.8">
      <c r="A343" s="13"/>
      <c r="B343" s="166" t="s">
        <v>2394</v>
      </c>
      <c r="C343" s="70" t="s">
        <v>2393</v>
      </c>
      <c r="D343" s="1"/>
      <c r="E343" s="1">
        <f t="shared" si="14"/>
        <v>1.0867800000000001</v>
      </c>
      <c r="F343" s="1"/>
      <c r="G343" s="1">
        <v>1.0867800000000001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65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</row>
    <row r="344" spans="1:81" ht="46.8">
      <c r="B344" s="166" t="s">
        <v>2392</v>
      </c>
      <c r="C344" s="70" t="s">
        <v>2391</v>
      </c>
      <c r="D344" s="1"/>
      <c r="E344" s="1">
        <f t="shared" si="14"/>
        <v>0.56875999999999993</v>
      </c>
      <c r="F344" s="1"/>
      <c r="G344" s="1">
        <v>0.56875999999999993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65"/>
    </row>
    <row r="345" spans="1:81" ht="31.2">
      <c r="A345"/>
      <c r="B345" s="166" t="s">
        <v>2390</v>
      </c>
      <c r="C345" s="70" t="s">
        <v>2389</v>
      </c>
      <c r="D345" s="1"/>
      <c r="E345" s="1">
        <f t="shared" si="14"/>
        <v>0.26511657910369174</v>
      </c>
      <c r="F345" s="1"/>
      <c r="G345" s="1"/>
      <c r="H345" s="1"/>
      <c r="I345" s="1">
        <v>0.26511657910369174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6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</row>
    <row r="346" spans="1:81" ht="31.2">
      <c r="A346"/>
      <c r="B346" s="166" t="s">
        <v>2388</v>
      </c>
      <c r="C346" s="70" t="s">
        <v>2387</v>
      </c>
      <c r="D346" s="1"/>
      <c r="E346" s="1">
        <f t="shared" si="14"/>
        <v>0.14088320628698595</v>
      </c>
      <c r="F346" s="1"/>
      <c r="G346" s="1"/>
      <c r="H346" s="1"/>
      <c r="I346" s="1">
        <v>0.14088320628698595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65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</row>
    <row r="347" spans="1:81" ht="31.2">
      <c r="A347"/>
      <c r="B347" s="166" t="s">
        <v>2386</v>
      </c>
      <c r="C347" s="70" t="s">
        <v>2385</v>
      </c>
      <c r="D347" s="1"/>
      <c r="E347" s="1">
        <f t="shared" si="14"/>
        <v>0.14088320628698595</v>
      </c>
      <c r="F347" s="1"/>
      <c r="G347" s="1"/>
      <c r="H347" s="1"/>
      <c r="I347" s="1"/>
      <c r="J347" s="1"/>
      <c r="K347" s="1">
        <v>0.14088320628698595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65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</row>
    <row r="348" spans="1:81" ht="31.2">
      <c r="A348"/>
      <c r="B348" s="166" t="s">
        <v>2384</v>
      </c>
      <c r="C348" s="70" t="s">
        <v>2383</v>
      </c>
      <c r="D348" s="1"/>
      <c r="E348" s="1">
        <f t="shared" si="14"/>
        <v>0.14088320628698595</v>
      </c>
      <c r="F348" s="1"/>
      <c r="G348" s="1"/>
      <c r="H348" s="1"/>
      <c r="I348" s="1"/>
      <c r="J348" s="1"/>
      <c r="K348" s="1">
        <v>0.14088320628698595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65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</row>
    <row r="349" spans="1:81" ht="31.2">
      <c r="A349"/>
      <c r="B349" s="166" t="s">
        <v>2382</v>
      </c>
      <c r="C349" s="70" t="s">
        <v>2381</v>
      </c>
      <c r="D349" s="1"/>
      <c r="E349" s="1">
        <f t="shared" si="14"/>
        <v>0.17962608801590704</v>
      </c>
      <c r="F349" s="1"/>
      <c r="G349" s="1"/>
      <c r="H349" s="1"/>
      <c r="I349" s="1"/>
      <c r="J349" s="1"/>
      <c r="K349" s="1">
        <v>0.17962608801590704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65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</row>
    <row r="350" spans="1:81" ht="15.6">
      <c r="A350"/>
      <c r="B350" s="166" t="s">
        <v>2380</v>
      </c>
      <c r="C350" s="70" t="s">
        <v>2379</v>
      </c>
      <c r="D350" s="1"/>
      <c r="E350" s="1">
        <f t="shared" si="14"/>
        <v>2.6254182889827153</v>
      </c>
      <c r="F350" s="1"/>
      <c r="G350" s="1">
        <v>2.6254182889827153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65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</row>
    <row r="351" spans="1:81" ht="15.6">
      <c r="A351"/>
      <c r="B351" s="166" t="s">
        <v>2378</v>
      </c>
      <c r="C351" s="70" t="s">
        <v>2377</v>
      </c>
      <c r="D351" s="1"/>
      <c r="E351" s="1">
        <f t="shared" si="14"/>
        <v>0.32989258490068424</v>
      </c>
      <c r="F351" s="1"/>
      <c r="G351" s="1">
        <v>0.32989258490068424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65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</row>
    <row r="352" spans="1:81" ht="31.2">
      <c r="A352"/>
      <c r="B352" s="166" t="s">
        <v>2376</v>
      </c>
      <c r="C352" s="70" t="s">
        <v>2375</v>
      </c>
      <c r="D352" s="1"/>
      <c r="E352" s="1">
        <f t="shared" si="14"/>
        <v>0.18296520297011165</v>
      </c>
      <c r="F352" s="1"/>
      <c r="G352" s="1">
        <v>0.18296520297011165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65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</row>
    <row r="353" spans="1:81" ht="62.4">
      <c r="A353"/>
      <c r="B353" s="166" t="s">
        <v>2374</v>
      </c>
      <c r="C353" s="70" t="s">
        <v>2373</v>
      </c>
      <c r="D353" s="1"/>
      <c r="E353" s="1">
        <f t="shared" si="14"/>
        <v>1.1634800000000001</v>
      </c>
      <c r="F353" s="1"/>
      <c r="G353" s="1"/>
      <c r="H353" s="1"/>
      <c r="I353" s="1"/>
      <c r="J353" s="1"/>
      <c r="K353" s="1">
        <v>1.1634800000000001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65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</row>
    <row r="354" spans="1:81" ht="15.6">
      <c r="A354"/>
      <c r="B354" s="170" t="s">
        <v>526</v>
      </c>
      <c r="C354" s="169" t="s">
        <v>2447</v>
      </c>
      <c r="D354" s="3"/>
      <c r="E354" s="3">
        <f>SUM(E356:E372)</f>
        <v>20.964304393765921</v>
      </c>
      <c r="F354" s="3"/>
      <c r="G354" s="3">
        <f>SUM(G356:G372)</f>
        <v>2.2026337475784366</v>
      </c>
      <c r="H354" s="3"/>
      <c r="I354" s="3">
        <f>SUM(I356:I372)</f>
        <v>9.8401999999999994</v>
      </c>
      <c r="J354" s="3"/>
      <c r="K354" s="3">
        <f>SUM(K356:K372)</f>
        <v>7.699489709999626</v>
      </c>
      <c r="L354" s="3"/>
      <c r="M354" s="3">
        <f>SUM(M356:M372)</f>
        <v>1.2219809361878575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168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</row>
    <row r="355" spans="1:81" ht="15.6">
      <c r="A355"/>
      <c r="B355" s="166" t="s">
        <v>2446</v>
      </c>
      <c r="C355" s="70" t="s">
        <v>1725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6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</row>
    <row r="356" spans="1:81" ht="46.8">
      <c r="A356"/>
      <c r="B356" s="166" t="s">
        <v>325</v>
      </c>
      <c r="C356" s="70" t="s">
        <v>2445</v>
      </c>
      <c r="D356" s="1"/>
      <c r="E356" s="1">
        <f t="shared" ref="E356:E372" si="15">SUM(G356,I356,K356,M356)</f>
        <v>6.5867473069240179E-2</v>
      </c>
      <c r="F356" s="1"/>
      <c r="G356" s="1"/>
      <c r="H356" s="1"/>
      <c r="I356" s="1"/>
      <c r="J356" s="1"/>
      <c r="K356" s="1"/>
      <c r="L356" s="1"/>
      <c r="M356" s="1">
        <v>6.5867473069240179E-2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65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</row>
    <row r="357" spans="1:81" ht="46.8">
      <c r="A357"/>
      <c r="B357" s="166" t="s">
        <v>327</v>
      </c>
      <c r="C357" s="70" t="s">
        <v>2444</v>
      </c>
      <c r="D357" s="1"/>
      <c r="E357" s="1">
        <f t="shared" si="15"/>
        <v>9.9716035618710841E-2</v>
      </c>
      <c r="F357" s="1"/>
      <c r="G357" s="1"/>
      <c r="H357" s="1"/>
      <c r="I357" s="1"/>
      <c r="J357" s="1"/>
      <c r="K357" s="1"/>
      <c r="L357" s="1"/>
      <c r="M357" s="1">
        <v>9.9716035618710841E-2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65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</row>
    <row r="358" spans="1:81" ht="46.8">
      <c r="A358"/>
      <c r="B358" s="166" t="s">
        <v>329</v>
      </c>
      <c r="C358" s="70" t="s">
        <v>2443</v>
      </c>
      <c r="D358" s="1"/>
      <c r="E358" s="1">
        <f t="shared" si="15"/>
        <v>9.239742749990637E-2</v>
      </c>
      <c r="F358" s="1"/>
      <c r="G358" s="1"/>
      <c r="H358" s="1"/>
      <c r="I358" s="1"/>
      <c r="J358" s="1"/>
      <c r="K358" s="1"/>
      <c r="L358" s="1"/>
      <c r="M358" s="1">
        <v>9.239742749990637E-2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65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</row>
    <row r="359" spans="1:81" ht="46.8">
      <c r="A359"/>
      <c r="B359" s="166" t="s">
        <v>331</v>
      </c>
      <c r="C359" s="70" t="s">
        <v>2442</v>
      </c>
      <c r="D359" s="1"/>
      <c r="E359" s="1">
        <f t="shared" si="15"/>
        <v>0.89561466853869631</v>
      </c>
      <c r="F359" s="1"/>
      <c r="G359" s="1">
        <v>0.10011466853869633</v>
      </c>
      <c r="H359" s="1"/>
      <c r="I359" s="1">
        <v>0.79549999999999998</v>
      </c>
      <c r="J359" s="1"/>
      <c r="K359" s="1">
        <v>0</v>
      </c>
      <c r="L359" s="1"/>
      <c r="M359" s="1">
        <v>0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65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</row>
    <row r="360" spans="1:81" ht="46.8">
      <c r="A360"/>
      <c r="B360" s="166" t="s">
        <v>333</v>
      </c>
      <c r="C360" s="70" t="s">
        <v>2441</v>
      </c>
      <c r="D360" s="1"/>
      <c r="E360" s="1">
        <f t="shared" si="15"/>
        <v>2.9128060312841768</v>
      </c>
      <c r="F360" s="1"/>
      <c r="G360" s="1">
        <v>0.1498060312841768</v>
      </c>
      <c r="H360" s="1"/>
      <c r="I360" s="1">
        <v>1.8</v>
      </c>
      <c r="J360" s="1"/>
      <c r="K360" s="1">
        <v>0.96299999999999997</v>
      </c>
      <c r="L360" s="1"/>
      <c r="M360" s="1">
        <v>0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65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</row>
    <row r="361" spans="1:81" ht="78">
      <c r="B361" s="166" t="s">
        <v>335</v>
      </c>
      <c r="C361" s="70" t="s">
        <v>2440</v>
      </c>
      <c r="D361" s="1"/>
      <c r="E361" s="1">
        <f t="shared" si="15"/>
        <v>2.8844464248238095</v>
      </c>
      <c r="F361" s="1"/>
      <c r="G361" s="1">
        <v>0.25044642482380985</v>
      </c>
      <c r="H361" s="1"/>
      <c r="I361" s="1">
        <v>1.3</v>
      </c>
      <c r="J361" s="1"/>
      <c r="K361" s="1">
        <v>1.3</v>
      </c>
      <c r="L361" s="1"/>
      <c r="M361" s="1">
        <v>3.4000000000000002E-2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65"/>
    </row>
    <row r="362" spans="1:81" s="4" customFormat="1" ht="46.8">
      <c r="A362" s="13"/>
      <c r="B362" s="166" t="s">
        <v>337</v>
      </c>
      <c r="C362" s="70" t="s">
        <v>2439</v>
      </c>
      <c r="D362" s="1"/>
      <c r="E362" s="1">
        <f t="shared" si="15"/>
        <v>1.7390842542309115</v>
      </c>
      <c r="F362" s="1"/>
      <c r="G362" s="1">
        <v>5.0484254230911352E-2</v>
      </c>
      <c r="H362" s="1"/>
      <c r="I362" s="1">
        <v>0.81469999999999998</v>
      </c>
      <c r="J362" s="1"/>
      <c r="K362" s="1">
        <v>0.81389999999999996</v>
      </c>
      <c r="L362" s="1"/>
      <c r="M362" s="1">
        <v>0.06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65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</row>
    <row r="363" spans="1:81" ht="46.8">
      <c r="B363" s="166" t="s">
        <v>339</v>
      </c>
      <c r="C363" s="70" t="s">
        <v>2438</v>
      </c>
      <c r="D363" s="1"/>
      <c r="E363" s="1">
        <f t="shared" si="15"/>
        <v>0.67239712091516013</v>
      </c>
      <c r="F363" s="1"/>
      <c r="G363" s="1">
        <v>2.3971209151601724E-3</v>
      </c>
      <c r="H363" s="1"/>
      <c r="I363" s="1">
        <v>0.56999999999999995</v>
      </c>
      <c r="J363" s="1"/>
      <c r="K363" s="1">
        <v>0.1</v>
      </c>
      <c r="L363" s="1"/>
      <c r="M363" s="1">
        <v>0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65"/>
    </row>
    <row r="364" spans="1:81" ht="46.8">
      <c r="B364" s="166" t="s">
        <v>341</v>
      </c>
      <c r="C364" s="70" t="s">
        <v>2437</v>
      </c>
      <c r="D364" s="1"/>
      <c r="E364" s="1">
        <f t="shared" si="15"/>
        <v>0.47753917975199128</v>
      </c>
      <c r="F364" s="1"/>
      <c r="G364" s="1">
        <v>9.953917975199128E-2</v>
      </c>
      <c r="H364" s="1"/>
      <c r="I364" s="1">
        <v>0</v>
      </c>
      <c r="J364" s="1"/>
      <c r="K364" s="1">
        <v>0.378</v>
      </c>
      <c r="L364" s="1"/>
      <c r="M364" s="1">
        <v>0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65"/>
    </row>
    <row r="365" spans="1:81" ht="46.8">
      <c r="B365" s="166" t="s">
        <v>343</v>
      </c>
      <c r="C365" s="70" t="s">
        <v>2436</v>
      </c>
      <c r="D365" s="1"/>
      <c r="E365" s="1">
        <f t="shared" si="15"/>
        <v>0.94867457740002892</v>
      </c>
      <c r="F365" s="1"/>
      <c r="G365" s="1">
        <v>0.14967457740002887</v>
      </c>
      <c r="H365" s="1"/>
      <c r="I365" s="1">
        <v>0.3</v>
      </c>
      <c r="J365" s="1"/>
      <c r="K365" s="1">
        <v>0.499</v>
      </c>
      <c r="L365" s="1"/>
      <c r="M365" s="1">
        <v>0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65"/>
    </row>
    <row r="366" spans="1:81" ht="46.8">
      <c r="B366" s="166" t="s">
        <v>345</v>
      </c>
      <c r="C366" s="70" t="s">
        <v>2435</v>
      </c>
      <c r="D366" s="1"/>
      <c r="E366" s="1">
        <f t="shared" si="15"/>
        <v>1.0328385707662802</v>
      </c>
      <c r="F366" s="1"/>
      <c r="G366" s="1">
        <v>0.19983857076628012</v>
      </c>
      <c r="H366" s="1"/>
      <c r="I366" s="1">
        <v>0.4</v>
      </c>
      <c r="J366" s="1"/>
      <c r="K366" s="1">
        <v>0.33300000000000002</v>
      </c>
      <c r="L366" s="1"/>
      <c r="M366" s="1">
        <v>0.1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65"/>
    </row>
    <row r="367" spans="1:81" ht="62.4">
      <c r="B367" s="166" t="s">
        <v>2434</v>
      </c>
      <c r="C367" s="70" t="s">
        <v>2433</v>
      </c>
      <c r="D367" s="1"/>
      <c r="E367" s="1">
        <f t="shared" si="15"/>
        <v>5.319713276355996</v>
      </c>
      <c r="F367" s="1"/>
      <c r="G367" s="1">
        <v>0.79971327635599576</v>
      </c>
      <c r="H367" s="1"/>
      <c r="I367" s="1">
        <v>2.16</v>
      </c>
      <c r="J367" s="1"/>
      <c r="K367" s="1">
        <v>2.16</v>
      </c>
      <c r="L367" s="1"/>
      <c r="M367" s="1">
        <v>0.2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65"/>
    </row>
    <row r="368" spans="1:81" ht="46.8">
      <c r="B368" s="166" t="s">
        <v>2432</v>
      </c>
      <c r="C368" s="70" t="s">
        <v>2431</v>
      </c>
      <c r="D368" s="1"/>
      <c r="E368" s="1">
        <f t="shared" si="15"/>
        <v>1.5881379617805689</v>
      </c>
      <c r="F368" s="1"/>
      <c r="G368" s="1">
        <v>0.20013796178056886</v>
      </c>
      <c r="H368" s="1"/>
      <c r="I368" s="1">
        <v>1</v>
      </c>
      <c r="J368" s="1"/>
      <c r="K368" s="1">
        <v>0.318</v>
      </c>
      <c r="L368" s="1"/>
      <c r="M368" s="1">
        <v>7.0000000000000007E-2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65"/>
    </row>
    <row r="369" spans="1:81" ht="46.8">
      <c r="B369" s="166" t="s">
        <v>2430</v>
      </c>
      <c r="C369" s="70" t="s">
        <v>2429</v>
      </c>
      <c r="D369" s="1"/>
      <c r="E369" s="1">
        <f t="shared" si="15"/>
        <v>1.831481681730817</v>
      </c>
      <c r="F369" s="1"/>
      <c r="G369" s="1">
        <v>0.20048168173081704</v>
      </c>
      <c r="H369" s="1"/>
      <c r="I369" s="1">
        <v>0.7</v>
      </c>
      <c r="J369" s="1"/>
      <c r="K369" s="1">
        <v>0.43099999999999999</v>
      </c>
      <c r="L369" s="1"/>
      <c r="M369" s="1">
        <v>0.5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65"/>
    </row>
    <row r="370" spans="1:81" ht="15.6">
      <c r="B370" s="166" t="s">
        <v>2428</v>
      </c>
      <c r="C370" s="70" t="s">
        <v>2427</v>
      </c>
      <c r="D370" s="1"/>
      <c r="E370" s="1">
        <f t="shared" si="15"/>
        <v>5.4400604801930132E-2</v>
      </c>
      <c r="F370" s="1"/>
      <c r="G370" s="1"/>
      <c r="H370" s="1"/>
      <c r="I370" s="1"/>
      <c r="J370" s="1"/>
      <c r="K370" s="1">
        <v>5.4400604801930132E-2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65"/>
    </row>
    <row r="371" spans="1:81" ht="15.6">
      <c r="B371" s="166" t="s">
        <v>2426</v>
      </c>
      <c r="C371" s="70" t="s">
        <v>377</v>
      </c>
      <c r="D371" s="1"/>
      <c r="E371" s="1">
        <f t="shared" si="15"/>
        <v>0.17966868267310043</v>
      </c>
      <c r="F371" s="1"/>
      <c r="G371" s="1"/>
      <c r="H371" s="1"/>
      <c r="I371" s="1"/>
      <c r="J371" s="1"/>
      <c r="K371" s="1">
        <v>0.17966868267310043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65"/>
    </row>
    <row r="372" spans="1:81" ht="15.6">
      <c r="B372" s="166" t="s">
        <v>2425</v>
      </c>
      <c r="C372" s="70" t="s">
        <v>2424</v>
      </c>
      <c r="D372" s="1"/>
      <c r="E372" s="1">
        <f t="shared" si="15"/>
        <v>0.16952042252459493</v>
      </c>
      <c r="F372" s="1"/>
      <c r="G372" s="1"/>
      <c r="H372" s="1"/>
      <c r="I372" s="1"/>
      <c r="J372" s="1"/>
      <c r="K372" s="1">
        <v>0.16952042252459493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65"/>
    </row>
    <row r="373" spans="1:81" ht="15.6">
      <c r="B373" s="170" t="s">
        <v>507</v>
      </c>
      <c r="C373" s="169" t="s">
        <v>24</v>
      </c>
      <c r="D373" s="3"/>
      <c r="E373" s="3">
        <f>SUM(E375,E376,E377)</f>
        <v>4.1166792457879717</v>
      </c>
      <c r="F373" s="3"/>
      <c r="G373" s="3">
        <f>SUM(G375,G376,G377)</f>
        <v>0.45005657826693551</v>
      </c>
      <c r="H373" s="3"/>
      <c r="I373" s="3">
        <f>SUM(I375,I376,I377)</f>
        <v>3.6007551944517964</v>
      </c>
      <c r="J373" s="3"/>
      <c r="K373" s="3">
        <f>SUM(K375,K376,K377)</f>
        <v>6.5867473069240179E-2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168"/>
    </row>
    <row r="374" spans="1:81" ht="15.6">
      <c r="B374" s="166" t="s">
        <v>2245</v>
      </c>
      <c r="C374" s="70" t="s">
        <v>1725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65"/>
    </row>
    <row r="375" spans="1:81" ht="46.8">
      <c r="B375" s="166" t="s">
        <v>2244</v>
      </c>
      <c r="C375" s="70" t="s">
        <v>2243</v>
      </c>
      <c r="D375" s="1"/>
      <c r="E375" s="1">
        <f>SUM(G375,I375,K375,M375)</f>
        <v>6.5867473069240179E-2</v>
      </c>
      <c r="F375" s="1"/>
      <c r="G375" s="1"/>
      <c r="H375" s="1"/>
      <c r="I375" s="1"/>
      <c r="J375" s="1"/>
      <c r="K375" s="1">
        <v>6.5867473069240179E-2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65"/>
    </row>
    <row r="376" spans="1:81" ht="46.8">
      <c r="B376" s="166" t="s">
        <v>2242</v>
      </c>
      <c r="C376" s="70" t="s">
        <v>2241</v>
      </c>
      <c r="D376" s="1"/>
      <c r="E376" s="1">
        <f>SUM(G376,I376,K376,M376)</f>
        <v>3.6007551944517964</v>
      </c>
      <c r="F376" s="1"/>
      <c r="G376" s="1"/>
      <c r="H376" s="1"/>
      <c r="I376" s="1">
        <v>3.6007551944517964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65"/>
    </row>
    <row r="377" spans="1:81" ht="15.6">
      <c r="B377" s="166" t="s">
        <v>2240</v>
      </c>
      <c r="C377" s="70" t="s">
        <v>25</v>
      </c>
      <c r="D377" s="1"/>
      <c r="E377" s="1">
        <f>SUM(G377,I377,K377,M377)</f>
        <v>0.45005657826693551</v>
      </c>
      <c r="F377" s="1"/>
      <c r="G377" s="1">
        <v>0.45005657826693551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65"/>
    </row>
    <row r="378" spans="1:81" ht="15.6">
      <c r="B378" s="170" t="s">
        <v>508</v>
      </c>
      <c r="C378" s="169" t="s">
        <v>2239</v>
      </c>
      <c r="D378" s="3"/>
      <c r="E378" s="3">
        <f>SUM(E380:E386,E388:E393)</f>
        <v>21.023917238646334</v>
      </c>
      <c r="F378" s="3"/>
      <c r="G378" s="3">
        <f>SUM(G380:G386,G388:G393)</f>
        <v>1.0129722090277853</v>
      </c>
      <c r="H378" s="3"/>
      <c r="I378" s="3">
        <f>SUM(I380:I386,I388:I393)</f>
        <v>8.9728424190010685</v>
      </c>
      <c r="J378" s="3"/>
      <c r="K378" s="3">
        <f>SUM(K380:K386,K388:K393)</f>
        <v>11.038102610617486</v>
      </c>
      <c r="L378" s="3"/>
      <c r="M378" s="3">
        <f>SUM(M380:M386,M388:M393)</f>
        <v>0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168"/>
    </row>
    <row r="379" spans="1:81" ht="15.6">
      <c r="B379" s="166" t="s">
        <v>2238</v>
      </c>
      <c r="C379" s="70" t="s">
        <v>1725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65"/>
    </row>
    <row r="380" spans="1:81" ht="31.2">
      <c r="B380" s="166" t="s">
        <v>31</v>
      </c>
      <c r="C380" s="43" t="s">
        <v>2237</v>
      </c>
      <c r="D380" s="1"/>
      <c r="E380" s="1">
        <f t="shared" ref="E380:E386" si="16">SUM(G380,I380,K380,M380)</f>
        <v>0.13472093825095258</v>
      </c>
      <c r="F380" s="1"/>
      <c r="G380" s="1">
        <v>0.13472093825095258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65"/>
    </row>
    <row r="381" spans="1:81" ht="31.2">
      <c r="B381" s="166" t="s">
        <v>2236</v>
      </c>
      <c r="C381" s="43" t="s">
        <v>2235</v>
      </c>
      <c r="D381" s="1"/>
      <c r="E381" s="1">
        <f t="shared" si="16"/>
        <v>0.17595763569635633</v>
      </c>
      <c r="F381" s="1"/>
      <c r="G381" s="1">
        <v>0.17595763569635633</v>
      </c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65"/>
    </row>
    <row r="382" spans="1:81" ht="31.2">
      <c r="B382" s="166" t="s">
        <v>2234</v>
      </c>
      <c r="C382" s="43" t="s">
        <v>2233</v>
      </c>
      <c r="D382" s="1"/>
      <c r="E382" s="1">
        <f t="shared" si="16"/>
        <v>0.17595763569635633</v>
      </c>
      <c r="F382" s="1"/>
      <c r="G382" s="1">
        <v>0.17595763569635633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65"/>
    </row>
    <row r="383" spans="1:81" s="4" customFormat="1" ht="31.2">
      <c r="A383" s="13"/>
      <c r="B383" s="166" t="s">
        <v>2232</v>
      </c>
      <c r="C383" s="43" t="s">
        <v>2231</v>
      </c>
      <c r="D383" s="1"/>
      <c r="E383" s="1">
        <f t="shared" si="16"/>
        <v>0.17595763569635633</v>
      </c>
      <c r="F383" s="1"/>
      <c r="G383" s="1">
        <v>0.17595763569635633</v>
      </c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65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</row>
    <row r="384" spans="1:81" ht="15.6">
      <c r="B384" s="166" t="s">
        <v>2230</v>
      </c>
      <c r="C384" s="43" t="s">
        <v>2229</v>
      </c>
      <c r="D384" s="1"/>
      <c r="E384" s="1">
        <f t="shared" si="16"/>
        <v>8.1807092099582075</v>
      </c>
      <c r="F384" s="1"/>
      <c r="G384" s="1"/>
      <c r="H384" s="1"/>
      <c r="I384" s="1">
        <v>8.1807092099582075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65"/>
    </row>
    <row r="385" spans="1:81" ht="31.2">
      <c r="B385" s="166" t="s">
        <v>2228</v>
      </c>
      <c r="C385" s="43" t="s">
        <v>2227</v>
      </c>
      <c r="D385" s="1"/>
      <c r="E385" s="1">
        <f t="shared" si="16"/>
        <v>0.93495218717727036</v>
      </c>
      <c r="F385" s="1"/>
      <c r="G385" s="1"/>
      <c r="H385" s="1"/>
      <c r="I385" s="1"/>
      <c r="J385" s="1"/>
      <c r="K385" s="1">
        <v>0.93495218717727036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65"/>
    </row>
    <row r="386" spans="1:81" ht="31.2">
      <c r="A386"/>
      <c r="B386" s="166" t="s">
        <v>2226</v>
      </c>
      <c r="C386" s="43" t="s">
        <v>2225</v>
      </c>
      <c r="D386" s="1"/>
      <c r="E386" s="1">
        <f t="shared" si="16"/>
        <v>1.9182620774995411</v>
      </c>
      <c r="F386" s="1"/>
      <c r="G386" s="1"/>
      <c r="H386" s="1"/>
      <c r="I386" s="1"/>
      <c r="J386" s="1"/>
      <c r="K386" s="1">
        <v>1.9182620774995411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65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</row>
    <row r="387" spans="1:81" ht="15.6">
      <c r="A387"/>
      <c r="B387" s="166" t="s">
        <v>2224</v>
      </c>
      <c r="C387" s="70" t="s">
        <v>2152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65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</row>
    <row r="388" spans="1:81" ht="46.8">
      <c r="A388"/>
      <c r="B388" s="166" t="s">
        <v>37</v>
      </c>
      <c r="C388" s="43" t="s">
        <v>2223</v>
      </c>
      <c r="D388" s="1"/>
      <c r="E388" s="1">
        <f t="shared" ref="E388:E393" si="17">SUM(G388,I388,K388,M388)</f>
        <v>3.7347601898635272</v>
      </c>
      <c r="F388" s="1"/>
      <c r="G388" s="1"/>
      <c r="H388" s="1"/>
      <c r="I388" s="1"/>
      <c r="J388" s="1"/>
      <c r="K388" s="1">
        <v>3.7347601898635272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65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</row>
    <row r="389" spans="1:81" ht="31.2">
      <c r="A389"/>
      <c r="B389" s="166" t="s">
        <v>39</v>
      </c>
      <c r="C389" s="43" t="s">
        <v>2222</v>
      </c>
      <c r="D389" s="1"/>
      <c r="E389" s="1">
        <f t="shared" si="17"/>
        <v>0.73469005770353424</v>
      </c>
      <c r="F389" s="1"/>
      <c r="G389" s="1"/>
      <c r="H389" s="1"/>
      <c r="I389" s="1"/>
      <c r="J389" s="1"/>
      <c r="K389" s="1">
        <v>0.73469005770353424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65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</row>
    <row r="390" spans="1:81" ht="31.2">
      <c r="A390"/>
      <c r="B390" s="166" t="s">
        <v>40</v>
      </c>
      <c r="C390" s="43" t="s">
        <v>2221</v>
      </c>
      <c r="D390" s="1"/>
      <c r="E390" s="1">
        <f t="shared" si="17"/>
        <v>1.0167013545644652</v>
      </c>
      <c r="F390" s="1"/>
      <c r="G390" s="1"/>
      <c r="H390" s="1"/>
      <c r="I390" s="1"/>
      <c r="J390" s="1"/>
      <c r="K390" s="1">
        <v>1.0167013545644652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65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</row>
    <row r="391" spans="1:81" ht="31.2">
      <c r="A391"/>
      <c r="B391" s="166" t="s">
        <v>43</v>
      </c>
      <c r="C391" s="43" t="s">
        <v>2220</v>
      </c>
      <c r="D391" s="1"/>
      <c r="E391" s="1">
        <f t="shared" si="17"/>
        <v>0.79213320904286066</v>
      </c>
      <c r="F391" s="1"/>
      <c r="G391" s="1"/>
      <c r="H391" s="1"/>
      <c r="I391" s="1">
        <v>0.79213320904286066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65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</row>
    <row r="392" spans="1:81" ht="31.2">
      <c r="A392"/>
      <c r="B392" s="166" t="s">
        <v>45</v>
      </c>
      <c r="C392" s="43" t="s">
        <v>2219</v>
      </c>
      <c r="D392" s="1"/>
      <c r="E392" s="1">
        <f t="shared" si="17"/>
        <v>0.35037836368776376</v>
      </c>
      <c r="F392" s="1"/>
      <c r="G392" s="1">
        <v>0.35037836368776376</v>
      </c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65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</row>
    <row r="393" spans="1:81" ht="15.6">
      <c r="A393"/>
      <c r="B393" s="166" t="s">
        <v>0</v>
      </c>
      <c r="C393" s="43" t="s">
        <v>2218</v>
      </c>
      <c r="D393" s="1"/>
      <c r="E393" s="1">
        <f t="shared" si="17"/>
        <v>2.698736743809147</v>
      </c>
      <c r="F393" s="1"/>
      <c r="G393" s="1"/>
      <c r="H393" s="1"/>
      <c r="I393" s="1"/>
      <c r="J393" s="1"/>
      <c r="K393" s="1">
        <v>2.698736743809147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65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</row>
    <row r="394" spans="1:81" ht="15.6">
      <c r="A394"/>
      <c r="B394" s="170" t="s">
        <v>511</v>
      </c>
      <c r="C394" s="169" t="s">
        <v>2217</v>
      </c>
      <c r="D394" s="3"/>
      <c r="E394" s="3">
        <f>SUM(E396:E417)</f>
        <v>7.8304612949501919</v>
      </c>
      <c r="F394" s="3"/>
      <c r="G394" s="3">
        <f>SUM(G396:G417)</f>
        <v>1.0370309351385667</v>
      </c>
      <c r="H394" s="3"/>
      <c r="I394" s="3">
        <f>SUM(I396:I417)</f>
        <v>4.6175116152425781</v>
      </c>
      <c r="J394" s="3"/>
      <c r="K394" s="3">
        <f>SUM(K396:K417)</f>
        <v>1.8363877423014623</v>
      </c>
      <c r="L394" s="3"/>
      <c r="M394" s="3">
        <f>SUM(M396:M417)</f>
        <v>0.3395310022675837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168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</row>
    <row r="395" spans="1:81" ht="15.6">
      <c r="A395"/>
      <c r="B395" s="166" t="s">
        <v>2216</v>
      </c>
      <c r="C395" s="70" t="s">
        <v>1725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6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</row>
    <row r="396" spans="1:81" ht="46.8">
      <c r="A396"/>
      <c r="B396" s="166" t="s">
        <v>47</v>
      </c>
      <c r="C396" s="70" t="s">
        <v>2215</v>
      </c>
      <c r="D396" s="1"/>
      <c r="E396" s="1">
        <f t="shared" ref="E396:E417" si="18">SUM(G396,I396,K396,M396)</f>
        <v>4.5499999999999999E-2</v>
      </c>
      <c r="F396" s="1"/>
      <c r="G396" s="1"/>
      <c r="H396" s="1"/>
      <c r="I396" s="1">
        <v>4.5499999999999999E-2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65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</row>
    <row r="397" spans="1:81" ht="46.8">
      <c r="A397"/>
      <c r="B397" s="166" t="s">
        <v>48</v>
      </c>
      <c r="C397" s="70" t="s">
        <v>2214</v>
      </c>
      <c r="D397" s="1"/>
      <c r="E397" s="1">
        <f t="shared" si="18"/>
        <v>4.5499999999999999E-2</v>
      </c>
      <c r="F397" s="1"/>
      <c r="G397" s="1"/>
      <c r="H397" s="1"/>
      <c r="I397" s="1">
        <v>4.5499999999999999E-2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65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</row>
    <row r="398" spans="1:81" ht="31.2">
      <c r="A398"/>
      <c r="B398" s="166" t="s">
        <v>51</v>
      </c>
      <c r="C398" s="70" t="s">
        <v>2213</v>
      </c>
      <c r="D398" s="1"/>
      <c r="E398" s="1">
        <f t="shared" si="18"/>
        <v>1.1160000000000001</v>
      </c>
      <c r="F398" s="1"/>
      <c r="G398" s="1"/>
      <c r="H398" s="1"/>
      <c r="I398" s="1"/>
      <c r="J398" s="1"/>
      <c r="K398" s="1">
        <v>1.1160000000000001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65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</row>
    <row r="399" spans="1:81" ht="31.2">
      <c r="A399"/>
      <c r="B399" s="166" t="s">
        <v>53</v>
      </c>
      <c r="C399" s="70" t="s">
        <v>57</v>
      </c>
      <c r="D399" s="1"/>
      <c r="E399" s="1">
        <f t="shared" si="18"/>
        <v>0.60287034378651783</v>
      </c>
      <c r="F399" s="1"/>
      <c r="G399" s="1"/>
      <c r="H399" s="1"/>
      <c r="I399" s="1">
        <v>0.60287034378651783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65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</row>
    <row r="400" spans="1:81" ht="31.2">
      <c r="A400"/>
      <c r="B400" s="166" t="s">
        <v>55</v>
      </c>
      <c r="C400" s="70" t="s">
        <v>2212</v>
      </c>
      <c r="D400" s="1"/>
      <c r="E400" s="1">
        <f t="shared" si="18"/>
        <v>0.51138774230146211</v>
      </c>
      <c r="F400" s="1"/>
      <c r="G400" s="1"/>
      <c r="H400" s="1"/>
      <c r="I400" s="1"/>
      <c r="J400" s="1"/>
      <c r="K400" s="1">
        <v>0.51138774230146211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65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</row>
    <row r="401" spans="1:81" ht="31.2">
      <c r="A401"/>
      <c r="B401" s="166" t="s">
        <v>1</v>
      </c>
      <c r="C401" s="70" t="s">
        <v>2211</v>
      </c>
      <c r="D401" s="1"/>
      <c r="E401" s="1">
        <f t="shared" si="18"/>
        <v>0.20899999999999999</v>
      </c>
      <c r="F401" s="1"/>
      <c r="G401" s="1"/>
      <c r="H401" s="1"/>
      <c r="I401" s="1"/>
      <c r="J401" s="1"/>
      <c r="K401" s="1">
        <v>0.20899999999999999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65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</row>
    <row r="402" spans="1:81" ht="31.2">
      <c r="B402" s="166" t="s">
        <v>2</v>
      </c>
      <c r="C402" s="70" t="s">
        <v>60</v>
      </c>
      <c r="D402" s="1"/>
      <c r="E402" s="1">
        <f t="shared" si="18"/>
        <v>0.624</v>
      </c>
      <c r="F402" s="1"/>
      <c r="G402" s="1"/>
      <c r="H402" s="1"/>
      <c r="I402" s="1">
        <v>0.624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65"/>
    </row>
    <row r="403" spans="1:81" ht="31.2">
      <c r="B403" s="166" t="s">
        <v>3</v>
      </c>
      <c r="C403" s="70" t="s">
        <v>61</v>
      </c>
      <c r="D403" s="1"/>
      <c r="E403" s="1">
        <f t="shared" si="18"/>
        <v>0.124</v>
      </c>
      <c r="F403" s="1"/>
      <c r="G403" s="1"/>
      <c r="H403" s="1"/>
      <c r="I403" s="1">
        <v>0.124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65"/>
    </row>
    <row r="404" spans="1:81" ht="93.6">
      <c r="B404" s="166" t="s">
        <v>4</v>
      </c>
      <c r="C404" s="70" t="s">
        <v>2210</v>
      </c>
      <c r="D404" s="1"/>
      <c r="E404" s="1">
        <f t="shared" si="18"/>
        <v>0.14472399999999999</v>
      </c>
      <c r="F404" s="1"/>
      <c r="G404" s="1">
        <v>0.14472399999999999</v>
      </c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65"/>
    </row>
    <row r="405" spans="1:81" ht="93.6">
      <c r="B405" s="166" t="s">
        <v>2209</v>
      </c>
      <c r="C405" s="70" t="s">
        <v>2208</v>
      </c>
      <c r="D405" s="1"/>
      <c r="E405" s="1">
        <f t="shared" si="18"/>
        <v>0.112563</v>
      </c>
      <c r="F405" s="1"/>
      <c r="G405" s="1"/>
      <c r="H405" s="1"/>
      <c r="I405" s="1"/>
      <c r="J405" s="1"/>
      <c r="K405" s="1"/>
      <c r="L405" s="1"/>
      <c r="M405" s="1">
        <v>0.112563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65"/>
    </row>
    <row r="406" spans="1:81" ht="93.6">
      <c r="B406" s="166" t="s">
        <v>2207</v>
      </c>
      <c r="C406" s="70" t="s">
        <v>2206</v>
      </c>
      <c r="D406" s="1"/>
      <c r="E406" s="1">
        <f t="shared" si="18"/>
        <v>0.14472399999999999</v>
      </c>
      <c r="F406" s="1"/>
      <c r="G406" s="1"/>
      <c r="H406" s="1"/>
      <c r="I406" s="1"/>
      <c r="J406" s="1"/>
      <c r="K406" s="1"/>
      <c r="L406" s="1"/>
      <c r="M406" s="1">
        <v>0.14472399999999999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65"/>
    </row>
    <row r="407" spans="1:81" s="4" customFormat="1" ht="62.4">
      <c r="A407" s="13"/>
      <c r="B407" s="166" t="s">
        <v>2205</v>
      </c>
      <c r="C407" s="70" t="s">
        <v>2204</v>
      </c>
      <c r="D407" s="1"/>
      <c r="E407" s="1">
        <f t="shared" si="18"/>
        <v>8.224400226758373E-2</v>
      </c>
      <c r="F407" s="1"/>
      <c r="G407" s="1">
        <v>8.224400226758373E-2</v>
      </c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65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</row>
    <row r="408" spans="1:81" ht="62.4">
      <c r="B408" s="166" t="s">
        <v>2203</v>
      </c>
      <c r="C408" s="70" t="s">
        <v>2202</v>
      </c>
      <c r="D408" s="1"/>
      <c r="E408" s="1">
        <f t="shared" si="18"/>
        <v>8.224400226758373E-2</v>
      </c>
      <c r="F408" s="1"/>
      <c r="G408" s="1"/>
      <c r="H408" s="1"/>
      <c r="I408" s="1"/>
      <c r="J408" s="1"/>
      <c r="K408" s="1"/>
      <c r="L408" s="1"/>
      <c r="M408" s="1">
        <v>8.224400226758373E-2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65"/>
    </row>
    <row r="409" spans="1:81" ht="31.2">
      <c r="B409" s="166" t="s">
        <v>2201</v>
      </c>
      <c r="C409" s="70" t="s">
        <v>2200</v>
      </c>
      <c r="D409" s="1"/>
      <c r="E409" s="1">
        <f t="shared" si="18"/>
        <v>4.5741300742527913E-2</v>
      </c>
      <c r="F409" s="1"/>
      <c r="G409" s="1">
        <v>4.5741300742527913E-2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65"/>
    </row>
    <row r="410" spans="1:81" ht="62.4">
      <c r="B410" s="166" t="s">
        <v>2199</v>
      </c>
      <c r="C410" s="70" t="s">
        <v>2198</v>
      </c>
      <c r="D410" s="1"/>
      <c r="E410" s="1">
        <f t="shared" si="18"/>
        <v>0.5</v>
      </c>
      <c r="F410" s="1"/>
      <c r="G410" s="1">
        <v>0.5</v>
      </c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65"/>
    </row>
    <row r="411" spans="1:81" ht="46.8">
      <c r="B411" s="166" t="s">
        <v>2197</v>
      </c>
      <c r="C411" s="70" t="s">
        <v>2196</v>
      </c>
      <c r="D411" s="1"/>
      <c r="E411" s="1">
        <f t="shared" si="18"/>
        <v>3.6593040594022318E-2</v>
      </c>
      <c r="F411" s="1"/>
      <c r="G411" s="1">
        <v>3.6593040594022318E-2</v>
      </c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65"/>
    </row>
    <row r="412" spans="1:81" s="4" customFormat="1" ht="15.6">
      <c r="A412" s="13"/>
      <c r="B412" s="166" t="s">
        <v>2195</v>
      </c>
      <c r="C412" s="70" t="s">
        <v>65</v>
      </c>
      <c r="D412" s="1"/>
      <c r="E412" s="1">
        <f t="shared" si="18"/>
        <v>1.4957974191323442</v>
      </c>
      <c r="F412" s="1"/>
      <c r="G412" s="1"/>
      <c r="H412" s="1"/>
      <c r="I412" s="1">
        <v>1.4957974191323442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65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</row>
    <row r="413" spans="1:81" ht="15.6">
      <c r="B413" s="166" t="s">
        <v>2194</v>
      </c>
      <c r="C413" s="70" t="s">
        <v>2193</v>
      </c>
      <c r="D413" s="1"/>
      <c r="E413" s="1">
        <f t="shared" si="18"/>
        <v>0.10977912178206697</v>
      </c>
      <c r="F413" s="1"/>
      <c r="G413" s="1">
        <v>0.10977912178206697</v>
      </c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65"/>
    </row>
    <row r="414" spans="1:81" ht="15.6">
      <c r="B414" s="166" t="s">
        <v>2192</v>
      </c>
      <c r="C414" s="70" t="s">
        <v>2191</v>
      </c>
      <c r="D414" s="1"/>
      <c r="E414" s="1">
        <f t="shared" si="18"/>
        <v>0.17966868267310043</v>
      </c>
      <c r="F414" s="1"/>
      <c r="G414" s="1"/>
      <c r="H414" s="1"/>
      <c r="I414" s="1">
        <v>0.17966868267310043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65"/>
    </row>
    <row r="415" spans="1:81" ht="15.6">
      <c r="B415" s="166" t="s">
        <v>2190</v>
      </c>
      <c r="C415" s="70" t="s">
        <v>2189</v>
      </c>
      <c r="D415" s="1"/>
      <c r="E415" s="1">
        <f t="shared" si="18"/>
        <v>0.11794946975236585</v>
      </c>
      <c r="F415" s="1"/>
      <c r="G415" s="1">
        <v>0.11794946975236585</v>
      </c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65"/>
    </row>
    <row r="416" spans="1:81" ht="15.6">
      <c r="B416" s="166" t="s">
        <v>2188</v>
      </c>
      <c r="C416" s="70" t="s">
        <v>2152</v>
      </c>
      <c r="D416" s="1"/>
      <c r="E416" s="1">
        <f t="shared" si="18"/>
        <v>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65"/>
    </row>
    <row r="417" spans="1:81" ht="15.6">
      <c r="B417" s="166" t="s">
        <v>2187</v>
      </c>
      <c r="C417" s="70" t="s">
        <v>67</v>
      </c>
      <c r="D417" s="1"/>
      <c r="E417" s="1">
        <f t="shared" si="18"/>
        <v>1.5001751696506156</v>
      </c>
      <c r="F417" s="1"/>
      <c r="G417" s="1"/>
      <c r="H417" s="1"/>
      <c r="I417" s="1">
        <v>1.5001751696506156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65"/>
    </row>
    <row r="418" spans="1:81" ht="15.6">
      <c r="A418"/>
      <c r="B418" s="170" t="s">
        <v>513</v>
      </c>
      <c r="C418" s="169" t="s">
        <v>2186</v>
      </c>
      <c r="D418" s="3"/>
      <c r="E418" s="3">
        <f>SUM(E420:E422)</f>
        <v>2.3117653395273607</v>
      </c>
      <c r="F418" s="3"/>
      <c r="G418" s="3">
        <f>SUM(G420:G422)</f>
        <v>0.10977912178206697</v>
      </c>
      <c r="H418" s="3"/>
      <c r="I418" s="3">
        <f>SUM(I420:I422)</f>
        <v>0.6001915160378537</v>
      </c>
      <c r="J418" s="3"/>
      <c r="K418" s="3">
        <f>SUM(K420:K422)</f>
        <v>1.6017947017074396</v>
      </c>
      <c r="L418" s="3"/>
      <c r="M418" s="3">
        <f>SUM(M420:M422)</f>
        <v>0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16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</row>
    <row r="419" spans="1:81" ht="15.6">
      <c r="A419"/>
      <c r="B419" s="166" t="s">
        <v>838</v>
      </c>
      <c r="C419" s="70" t="s">
        <v>1725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65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</row>
    <row r="420" spans="1:81" ht="46.8">
      <c r="A420"/>
      <c r="B420" s="166" t="s">
        <v>68</v>
      </c>
      <c r="C420" s="70" t="s">
        <v>2185</v>
      </c>
      <c r="D420" s="1"/>
      <c r="E420" s="1">
        <f>SUM(G420,I420,K420,M420)</f>
        <v>1.7271915160378537</v>
      </c>
      <c r="F420" s="1"/>
      <c r="G420" s="1"/>
      <c r="H420" s="1"/>
      <c r="I420" s="1">
        <v>0.6001915160378537</v>
      </c>
      <c r="J420" s="1"/>
      <c r="K420" s="1">
        <v>1.127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65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</row>
    <row r="421" spans="1:81" ht="15.6">
      <c r="A421"/>
      <c r="B421" s="166" t="s">
        <v>1722</v>
      </c>
      <c r="C421" s="70" t="s">
        <v>2184</v>
      </c>
      <c r="D421" s="1"/>
      <c r="E421" s="1">
        <f>SUM(G421,I421,K421,M421)</f>
        <v>0.47479470170743965</v>
      </c>
      <c r="F421" s="1"/>
      <c r="G421" s="1"/>
      <c r="H421" s="1"/>
      <c r="I421" s="1"/>
      <c r="J421" s="1"/>
      <c r="K421" s="1">
        <v>0.47479470170743965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65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</row>
    <row r="422" spans="1:81" ht="15.6">
      <c r="A422"/>
      <c r="B422" s="166" t="s">
        <v>1720</v>
      </c>
      <c r="C422" s="70" t="s">
        <v>35</v>
      </c>
      <c r="D422" s="1"/>
      <c r="E422" s="1">
        <f>SUM(G422,I422,K422,M422)</f>
        <v>0.10977912178206697</v>
      </c>
      <c r="F422" s="1"/>
      <c r="G422" s="1">
        <v>0.10977912178206697</v>
      </c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65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</row>
    <row r="423" spans="1:81" ht="15.6">
      <c r="A423"/>
      <c r="B423" s="170" t="s">
        <v>515</v>
      </c>
      <c r="C423" s="169" t="s">
        <v>516</v>
      </c>
      <c r="D423" s="3"/>
      <c r="E423" s="3">
        <f>SUM(E424:E438,E440:E444)</f>
        <v>107.44540479925388</v>
      </c>
      <c r="F423" s="3"/>
      <c r="G423" s="3">
        <f>SUM(G424:G438,G440:G444)</f>
        <v>55.120999999999995</v>
      </c>
      <c r="H423" s="3"/>
      <c r="I423" s="3">
        <f>SUM(I424:I438,I440:I444)</f>
        <v>23.103000000000002</v>
      </c>
      <c r="J423" s="3"/>
      <c r="K423" s="3">
        <f>SUM(K424:K438,K440:K444)</f>
        <v>8.1611951113791861</v>
      </c>
      <c r="L423" s="3"/>
      <c r="M423" s="3">
        <f>SUM(M424:M438,M440:M444)</f>
        <v>21.060209687874696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168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</row>
    <row r="424" spans="1:81" ht="15.6">
      <c r="A424"/>
      <c r="B424" s="167" t="s">
        <v>2183</v>
      </c>
      <c r="C424" s="70" t="s">
        <v>2182</v>
      </c>
      <c r="D424" s="1"/>
      <c r="E424" s="1">
        <f t="shared" ref="E424:E438" si="19">SUM(G424,I424,K424,M424)</f>
        <v>1.3</v>
      </c>
      <c r="F424" s="1"/>
      <c r="G424" s="1"/>
      <c r="H424" s="1"/>
      <c r="I424" s="1"/>
      <c r="J424" s="1"/>
      <c r="K424" s="1">
        <v>1.3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65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</row>
    <row r="425" spans="1:81" ht="46.8">
      <c r="A425"/>
      <c r="B425" s="167" t="s">
        <v>2181</v>
      </c>
      <c r="C425" s="70" t="s">
        <v>2180</v>
      </c>
      <c r="D425" s="1"/>
      <c r="E425" s="1">
        <f t="shared" si="19"/>
        <v>2.0699999999999998</v>
      </c>
      <c r="F425" s="1"/>
      <c r="G425" s="1">
        <v>2.0699999999999998</v>
      </c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6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</row>
    <row r="426" spans="1:81" ht="46.8">
      <c r="A426"/>
      <c r="B426" s="167" t="s">
        <v>2179</v>
      </c>
      <c r="C426" s="70" t="s">
        <v>2178</v>
      </c>
      <c r="D426" s="1"/>
      <c r="E426" s="1">
        <f t="shared" si="19"/>
        <v>2.27</v>
      </c>
      <c r="F426" s="1"/>
      <c r="G426" s="1">
        <v>2.27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65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</row>
    <row r="427" spans="1:81" ht="15.6">
      <c r="A427"/>
      <c r="B427" s="167" t="s">
        <v>2177</v>
      </c>
      <c r="C427" s="70" t="s">
        <v>2176</v>
      </c>
      <c r="D427" s="1"/>
      <c r="E427" s="1">
        <f t="shared" si="19"/>
        <v>1</v>
      </c>
      <c r="F427" s="1"/>
      <c r="G427" s="1">
        <v>1</v>
      </c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65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</row>
    <row r="428" spans="1:81" ht="31.2">
      <c r="A428"/>
      <c r="B428" s="167" t="s">
        <v>2175</v>
      </c>
      <c r="C428" s="70" t="s">
        <v>2174</v>
      </c>
      <c r="D428" s="1"/>
      <c r="E428" s="1">
        <f t="shared" si="19"/>
        <v>1.8</v>
      </c>
      <c r="F428" s="1"/>
      <c r="G428" s="1">
        <v>1.8</v>
      </c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65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</row>
    <row r="429" spans="1:81" ht="31.2">
      <c r="A429"/>
      <c r="B429" s="167" t="s">
        <v>2173</v>
      </c>
      <c r="C429" s="70" t="s">
        <v>2172</v>
      </c>
      <c r="D429" s="1"/>
      <c r="E429" s="1">
        <f t="shared" si="19"/>
        <v>0.94</v>
      </c>
      <c r="F429" s="1"/>
      <c r="G429" s="1">
        <v>0.94</v>
      </c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65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</row>
    <row r="430" spans="1:81" ht="15.6">
      <c r="A430"/>
      <c r="B430" s="167" t="s">
        <v>2171</v>
      </c>
      <c r="C430" s="70" t="s">
        <v>2170</v>
      </c>
      <c r="D430" s="1"/>
      <c r="E430" s="1">
        <f t="shared" si="19"/>
        <v>0.8</v>
      </c>
      <c r="F430" s="1"/>
      <c r="G430" s="1">
        <v>0.8</v>
      </c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65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</row>
    <row r="431" spans="1:81" ht="15.6">
      <c r="A431"/>
      <c r="B431" s="167" t="s">
        <v>2169</v>
      </c>
      <c r="C431" s="70" t="s">
        <v>2168</v>
      </c>
      <c r="D431" s="1"/>
      <c r="E431" s="1">
        <f t="shared" si="19"/>
        <v>2.9</v>
      </c>
      <c r="F431" s="1"/>
      <c r="G431" s="1">
        <v>2.9</v>
      </c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65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</row>
    <row r="432" spans="1:81" ht="15.6">
      <c r="A432"/>
      <c r="B432" s="167" t="s">
        <v>2167</v>
      </c>
      <c r="C432" s="70" t="s">
        <v>2166</v>
      </c>
      <c r="D432" s="1"/>
      <c r="E432" s="1">
        <f t="shared" si="19"/>
        <v>0.45</v>
      </c>
      <c r="F432" s="1"/>
      <c r="G432" s="1">
        <v>0.45</v>
      </c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65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</row>
    <row r="433" spans="1:81" ht="31.2">
      <c r="A433"/>
      <c r="B433" s="167" t="s">
        <v>2165</v>
      </c>
      <c r="C433" s="70" t="s">
        <v>2164</v>
      </c>
      <c r="D433" s="1"/>
      <c r="E433" s="1">
        <f t="shared" si="19"/>
        <v>3.8</v>
      </c>
      <c r="F433" s="1"/>
      <c r="G433" s="1">
        <v>3.8</v>
      </c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65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</row>
    <row r="434" spans="1:81" ht="46.8">
      <c r="A434"/>
      <c r="B434" s="167" t="s">
        <v>2163</v>
      </c>
      <c r="C434" s="70" t="s">
        <v>2162</v>
      </c>
      <c r="D434" s="1"/>
      <c r="E434" s="1">
        <f t="shared" si="19"/>
        <v>2.4449999999999998</v>
      </c>
      <c r="F434" s="1"/>
      <c r="G434" s="1">
        <v>2.4449999999999998</v>
      </c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65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</row>
    <row r="435" spans="1:81" ht="15.6">
      <c r="A435"/>
      <c r="B435" s="167" t="s">
        <v>2161</v>
      </c>
      <c r="C435" s="70" t="s">
        <v>2160</v>
      </c>
      <c r="D435" s="1"/>
      <c r="E435" s="1">
        <f t="shared" si="19"/>
        <v>5.0999999999999996</v>
      </c>
      <c r="F435" s="1"/>
      <c r="G435" s="1">
        <v>5.0999999999999996</v>
      </c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6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</row>
    <row r="436" spans="1:81" ht="31.2">
      <c r="A436"/>
      <c r="B436" s="167" t="s">
        <v>2159</v>
      </c>
      <c r="C436" s="70" t="s">
        <v>2158</v>
      </c>
      <c r="D436" s="1"/>
      <c r="E436" s="1">
        <f t="shared" si="19"/>
        <v>3.6349999999999998</v>
      </c>
      <c r="F436" s="1"/>
      <c r="G436" s="1">
        <v>3.6349999999999998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65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</row>
    <row r="437" spans="1:81" ht="15.6">
      <c r="A437"/>
      <c r="B437" s="167" t="s">
        <v>2157</v>
      </c>
      <c r="C437" s="70" t="s">
        <v>2156</v>
      </c>
      <c r="D437" s="1"/>
      <c r="E437" s="1">
        <f t="shared" si="19"/>
        <v>4.8</v>
      </c>
      <c r="F437" s="1"/>
      <c r="G437" s="1">
        <v>4.8</v>
      </c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65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</row>
    <row r="438" spans="1:81" ht="15.6">
      <c r="A438"/>
      <c r="B438" s="167" t="s">
        <v>2155</v>
      </c>
      <c r="C438" s="70" t="s">
        <v>2154</v>
      </c>
      <c r="D438" s="1"/>
      <c r="E438" s="1">
        <f t="shared" si="19"/>
        <v>23.111000000000001</v>
      </c>
      <c r="F438" s="1"/>
      <c r="G438" s="1">
        <v>23.111000000000001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65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</row>
    <row r="439" spans="1:81" ht="15.6">
      <c r="A439"/>
      <c r="B439" s="166" t="s">
        <v>2153</v>
      </c>
      <c r="C439" s="70" t="s">
        <v>2152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65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</row>
    <row r="440" spans="1:81" ht="31.2">
      <c r="A440"/>
      <c r="B440" s="166" t="s">
        <v>2151</v>
      </c>
      <c r="C440" s="70" t="s">
        <v>74</v>
      </c>
      <c r="D440" s="1"/>
      <c r="E440" s="1">
        <f>SUM(G440,I440,K440,M440)</f>
        <v>8.7850742206099088</v>
      </c>
      <c r="F440" s="1"/>
      <c r="G440" s="1"/>
      <c r="H440" s="1"/>
      <c r="I440" s="1"/>
      <c r="J440" s="1"/>
      <c r="K440" s="1">
        <v>0</v>
      </c>
      <c r="L440" s="1"/>
      <c r="M440" s="1">
        <v>8.7850742206099088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65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</row>
    <row r="441" spans="1:81" ht="15.6">
      <c r="A441"/>
      <c r="B441" s="166" t="s">
        <v>2150</v>
      </c>
      <c r="C441" s="70" t="s">
        <v>75</v>
      </c>
      <c r="D441" s="1"/>
      <c r="E441" s="1">
        <f>SUM(G441,I441,K441,M441)</f>
        <v>8.2334341336550221</v>
      </c>
      <c r="F441" s="1"/>
      <c r="G441" s="1"/>
      <c r="H441" s="1"/>
      <c r="I441" s="1"/>
      <c r="J441" s="1"/>
      <c r="K441" s="1">
        <v>0</v>
      </c>
      <c r="L441" s="1"/>
      <c r="M441" s="1">
        <v>8.2334341336550221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65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</row>
    <row r="442" spans="1:81" ht="31.2">
      <c r="A442"/>
      <c r="B442" s="166" t="s">
        <v>2149</v>
      </c>
      <c r="C442" s="70" t="s">
        <v>76</v>
      </c>
      <c r="D442" s="1"/>
      <c r="E442" s="1">
        <f>SUM(G442,I442,K442,M442)</f>
        <v>6.8611951113791863</v>
      </c>
      <c r="F442" s="1"/>
      <c r="G442" s="1"/>
      <c r="H442" s="1"/>
      <c r="I442" s="1"/>
      <c r="J442" s="1"/>
      <c r="K442" s="1">
        <v>6.8611951113791863</v>
      </c>
      <c r="L442" s="1"/>
      <c r="M442" s="1">
        <v>0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65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</row>
    <row r="443" spans="1:81" ht="46.8">
      <c r="A443"/>
      <c r="B443" s="166" t="s">
        <v>2148</v>
      </c>
      <c r="C443" s="70" t="s">
        <v>2147</v>
      </c>
      <c r="D443" s="1"/>
      <c r="E443" s="1">
        <f>SUM(G443,I443,K443,M443)</f>
        <v>4.0417013336097654</v>
      </c>
      <c r="F443" s="1"/>
      <c r="G443" s="1"/>
      <c r="H443" s="1"/>
      <c r="I443" s="1"/>
      <c r="J443" s="1"/>
      <c r="K443" s="1">
        <v>0</v>
      </c>
      <c r="L443" s="1"/>
      <c r="M443" s="1">
        <v>4.0417013336097654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65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</row>
    <row r="444" spans="1:81" ht="16.2" thickBot="1">
      <c r="A444"/>
      <c r="B444" s="164" t="s">
        <v>2146</v>
      </c>
      <c r="C444" s="163" t="s">
        <v>2145</v>
      </c>
      <c r="D444" s="6"/>
      <c r="E444" s="1">
        <f>SUM(G444,I444,K444,M444)</f>
        <v>23.103000000000002</v>
      </c>
      <c r="F444" s="6"/>
      <c r="G444" s="6"/>
      <c r="H444" s="6"/>
      <c r="I444" s="6">
        <v>23.103000000000002</v>
      </c>
      <c r="J444" s="6"/>
      <c r="K444" s="6">
        <v>0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162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</row>
  </sheetData>
  <mergeCells count="23">
    <mergeCell ref="Q17:R18"/>
    <mergeCell ref="E18:F18"/>
    <mergeCell ref="G18:H18"/>
    <mergeCell ref="I18:J18"/>
    <mergeCell ref="K18:L18"/>
    <mergeCell ref="M18:N18"/>
    <mergeCell ref="E17:N17"/>
    <mergeCell ref="V18:W18"/>
    <mergeCell ref="B9:X9"/>
    <mergeCell ref="T10:X10"/>
    <mergeCell ref="T11:X11"/>
    <mergeCell ref="T12:X12"/>
    <mergeCell ref="T13:X13"/>
    <mergeCell ref="T14:X14"/>
    <mergeCell ref="S17:S19"/>
    <mergeCell ref="T17:W17"/>
    <mergeCell ref="X17:X19"/>
    <mergeCell ref="T18:T19"/>
    <mergeCell ref="B17:B19"/>
    <mergeCell ref="C17:C19"/>
    <mergeCell ref="D17:D19"/>
    <mergeCell ref="O17:P18"/>
    <mergeCell ref="U18:U19"/>
  </mergeCells>
  <pageMargins left="0.70866141732283472" right="0.70866141732283472" top="0.74803149606299213" bottom="0.74803149606299213" header="0.31496062992125984" footer="0.31496062992125984"/>
  <pageSetup paperSize="9" scale="1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 7.1. ИПР-12. филиалы</vt:lpstr>
      <vt:lpstr>ф. 6.1.</vt:lpstr>
      <vt:lpstr>ф. 7.1 ИПР-14. филиалы</vt:lpstr>
      <vt:lpstr>'ф 7.1. ИПР-12. филиалы'!Заголовки_для_печати</vt:lpstr>
      <vt:lpstr>'ф. 6.1.'!Заголовки_для_печати</vt:lpstr>
      <vt:lpstr>'ф 7.1. ИПР-12. филиалы'!Область_печати</vt:lpstr>
      <vt:lpstr>'ф. 6.1.'!Область_печати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2014-04-28T03:54:43Z</dcterms:modified>
</cp:coreProperties>
</file>